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7520" windowHeight="9975" activeTab="4"/>
  </bookViews>
  <sheets>
    <sheet name="LMD1" sheetId="1" r:id="rId1"/>
    <sheet name="LMD2" sheetId="2" r:id="rId2"/>
    <sheet name="LMD3" sheetId="3" r:id="rId3"/>
    <sheet name="M1 RT" sheetId="4" r:id="rId4"/>
    <sheet name="M2 RT" sheetId="5" r:id="rId5"/>
  </sheets>
  <definedNames>
    <definedName name="_GoBack" localSheetId="2">'LMD3'!$H$6</definedName>
  </definedNames>
  <calcPr calcId="124519"/>
</workbook>
</file>

<file path=xl/calcChain.xml><?xml version="1.0" encoding="utf-8"?>
<calcChain xmlns="http://schemas.openxmlformats.org/spreadsheetml/2006/main">
  <c r="J16" i="5"/>
  <c r="J17"/>
  <c r="J18"/>
  <c r="J19"/>
  <c r="J20"/>
  <c r="M20" s="1"/>
  <c r="J15"/>
  <c r="J18" i="4"/>
  <c r="J19"/>
  <c r="J16"/>
  <c r="L23"/>
  <c r="L20"/>
  <c r="J32"/>
  <c r="J31"/>
  <c r="J30"/>
  <c r="J29"/>
  <c r="J28"/>
  <c r="J27"/>
  <c r="M27" s="1"/>
  <c r="J26"/>
  <c r="M26" s="1"/>
  <c r="J25"/>
  <c r="J24"/>
  <c r="J23"/>
  <c r="J22"/>
  <c r="J21"/>
  <c r="J20"/>
  <c r="J15"/>
  <c r="M15" s="1"/>
  <c r="J16" i="3"/>
  <c r="J17"/>
  <c r="J18"/>
  <c r="J19"/>
  <c r="J20"/>
  <c r="J21"/>
  <c r="J22"/>
  <c r="J23"/>
  <c r="M23" s="1"/>
  <c r="J15"/>
  <c r="L22" i="2"/>
  <c r="J17"/>
  <c r="J18"/>
  <c r="J19"/>
  <c r="J20"/>
  <c r="J21"/>
  <c r="J22"/>
  <c r="J23"/>
  <c r="J24"/>
  <c r="J25"/>
  <c r="J26"/>
  <c r="J27"/>
  <c r="J28"/>
  <c r="J29"/>
  <c r="J30"/>
  <c r="M30" s="1"/>
  <c r="J16"/>
  <c r="J17" i="1"/>
  <c r="J18"/>
  <c r="J19"/>
  <c r="J20"/>
  <c r="J21"/>
  <c r="J22"/>
  <c r="J23"/>
  <c r="J24"/>
  <c r="J25"/>
  <c r="J26"/>
  <c r="J27"/>
  <c r="J28"/>
  <c r="J29"/>
  <c r="J30"/>
  <c r="J31"/>
  <c r="J32"/>
  <c r="J16"/>
  <c r="L16"/>
  <c r="L19"/>
  <c r="L22"/>
  <c r="M22" s="1"/>
  <c r="L24"/>
  <c r="L27"/>
  <c r="L30"/>
  <c r="L20" i="5"/>
  <c r="O20" s="1"/>
  <c r="L17"/>
  <c r="M17" s="1"/>
  <c r="L15"/>
  <c r="L30" i="4"/>
  <c r="L28"/>
  <c r="L27"/>
  <c r="L26"/>
  <c r="L15"/>
  <c r="L18"/>
  <c r="M18" s="1"/>
  <c r="M16"/>
  <c r="L16"/>
  <c r="M27" i="1" l="1"/>
  <c r="M15" i="5"/>
  <c r="O15"/>
  <c r="M30" i="4"/>
  <c r="M28"/>
  <c r="M23"/>
  <c r="M20"/>
  <c r="M22" i="2"/>
  <c r="M30" i="1"/>
  <c r="M24"/>
  <c r="O16"/>
  <c r="M19"/>
  <c r="M16"/>
  <c r="O26" i="4"/>
  <c r="O15"/>
  <c r="O24" i="1"/>
  <c r="L23" i="3"/>
  <c r="L21"/>
  <c r="M21" s="1"/>
  <c r="L18"/>
  <c r="M18" s="1"/>
  <c r="L15"/>
  <c r="L30" i="2"/>
  <c r="L27"/>
  <c r="M27" s="1"/>
  <c r="L24"/>
  <c r="M24" s="1"/>
  <c r="L19"/>
  <c r="M19" s="1"/>
  <c r="L16"/>
  <c r="M15" i="3" l="1"/>
  <c r="O15"/>
  <c r="M16" i="2"/>
  <c r="O16"/>
  <c r="O24"/>
  <c r="O21" i="3"/>
  <c r="D24" l="1"/>
  <c r="D31" i="2"/>
  <c r="D33" i="1"/>
</calcChain>
</file>

<file path=xl/sharedStrings.xml><?xml version="1.0" encoding="utf-8"?>
<sst xmlns="http://schemas.openxmlformats.org/spreadsheetml/2006/main" count="414" uniqueCount="122">
  <si>
    <t>Semestres</t>
  </si>
  <si>
    <t>Unités d’Enseignement  (U.E)</t>
  </si>
  <si>
    <t>Matière(s) constitutive(s) de l’unité d’enseignement</t>
  </si>
  <si>
    <t>Résultats obtenus</t>
  </si>
  <si>
    <t>Nature</t>
  </si>
  <si>
    <t>Code et intitulé</t>
  </si>
  <si>
    <t>Crédits</t>
  </si>
  <si>
    <t>Requis</t>
  </si>
  <si>
    <t>Coef.</t>
  </si>
  <si>
    <t>Intitulé(s)</t>
  </si>
  <si>
    <t>Crédits        Requis</t>
  </si>
  <si>
    <t>Matières</t>
  </si>
  <si>
    <t>U.E</t>
  </si>
  <si>
    <t>Semestre</t>
  </si>
  <si>
    <t>Note</t>
  </si>
  <si>
    <t>Session</t>
  </si>
  <si>
    <t>Semestre 1</t>
  </si>
  <si>
    <t>U.E.F</t>
  </si>
  <si>
    <t>Unité d'enseignement fondamentale</t>
  </si>
  <si>
    <t>Algebre1</t>
  </si>
  <si>
    <t>S1</t>
  </si>
  <si>
    <t>Analyse1</t>
  </si>
  <si>
    <t>Informatique 1</t>
  </si>
  <si>
    <t>U.E.D</t>
  </si>
  <si>
    <t>Unité d'enseignement découverte</t>
  </si>
  <si>
    <t>Chimie</t>
  </si>
  <si>
    <t>Electricité</t>
  </si>
  <si>
    <t>Mécanique</t>
  </si>
  <si>
    <t>U.E.M</t>
  </si>
  <si>
    <t>Unité d'enseignement méthodologique</t>
  </si>
  <si>
    <t>Technique d’expression</t>
  </si>
  <si>
    <t>TP Bureautique</t>
  </si>
  <si>
    <t>Semestre 2</t>
  </si>
  <si>
    <t>Algèbre 2</t>
  </si>
  <si>
    <t>Analyse2</t>
  </si>
  <si>
    <t>Statistique Descriptive</t>
  </si>
  <si>
    <t>Calcul formel</t>
  </si>
  <si>
    <t>Informatique2</t>
  </si>
  <si>
    <t>Structure Machine</t>
  </si>
  <si>
    <t>Anglais</t>
  </si>
  <si>
    <t>Histoire des sciences</t>
  </si>
  <si>
    <t>Technique web</t>
  </si>
  <si>
    <t>Semestre 3</t>
  </si>
  <si>
    <t>Algorithmique</t>
  </si>
  <si>
    <t>Architecture / Ordinateur</t>
  </si>
  <si>
    <t>Système d’information</t>
  </si>
  <si>
    <t>Analyse Numérique</t>
  </si>
  <si>
    <t>Logique Mathématiques</t>
  </si>
  <si>
    <t>Probabilité Statistiques</t>
  </si>
  <si>
    <t>I-T-Management</t>
  </si>
  <si>
    <t>Semestre 4</t>
  </si>
  <si>
    <t>Algorithmique 2</t>
  </si>
  <si>
    <t>Base des données</t>
  </si>
  <si>
    <t>Système d’Exploitation 1</t>
  </si>
  <si>
    <t>Génie Logiciel</t>
  </si>
  <si>
    <t>Programmation Linéaire</t>
  </si>
  <si>
    <t xml:space="preserve">Théorie des Langages </t>
  </si>
  <si>
    <t>Anglais 2</t>
  </si>
  <si>
    <t>Semestre 5</t>
  </si>
  <si>
    <t>Compilation</t>
  </si>
  <si>
    <t>Réseaux</t>
  </si>
  <si>
    <t>Système d’Exploitation 2</t>
  </si>
  <si>
    <t>Programmation Logiques</t>
  </si>
  <si>
    <t>Théorie des Graphes</t>
  </si>
  <si>
    <t>Semestre 6</t>
  </si>
  <si>
    <t>Reconnaissance des formes</t>
  </si>
  <si>
    <t>Project Fin d’Etudes</t>
  </si>
  <si>
    <t xml:space="preserve">REPUBLIQUE ALGERIENNE </t>
  </si>
  <si>
    <t xml:space="preserve">MINISTERE DE L’ENSEIGNEMENT SUPERIEUR   </t>
  </si>
  <si>
    <t>DEMOCRATIQUE ET POPULAIRE</t>
  </si>
  <si>
    <t>ET DE LA RECHERCHE SCIENTIFIQUE</t>
  </si>
  <si>
    <r>
      <t xml:space="preserve">Etablissement : </t>
    </r>
    <r>
      <rPr>
        <sz val="11"/>
        <color theme="1"/>
        <rFont val="Times New Roman"/>
        <family val="1"/>
      </rPr>
      <t>Université Ibn Khaldoun Tiaret</t>
    </r>
  </si>
  <si>
    <r>
      <t>Faculté / Institut :</t>
    </r>
    <r>
      <rPr>
        <sz val="11"/>
        <color theme="1"/>
        <rFont val="Times New Roman"/>
        <family val="1"/>
      </rPr>
      <t xml:space="preserve"> Faculté des Mathématiques   et de l’Informatique  </t>
    </r>
  </si>
  <si>
    <r>
      <t>Département </t>
    </r>
    <r>
      <rPr>
        <sz val="11"/>
        <color theme="1"/>
        <rFont val="Times New Roman"/>
        <family val="1"/>
      </rPr>
      <t>: Informatique</t>
    </r>
  </si>
  <si>
    <t>RELEVE DE NOTES</t>
  </si>
  <si>
    <t>Moyenne annuelle :</t>
  </si>
  <si>
    <t>Crédits Requis</t>
  </si>
  <si>
    <t>Coef</t>
  </si>
  <si>
    <t>/20</t>
  </si>
  <si>
    <t>Unité d'enseignement Transversale</t>
  </si>
  <si>
    <t>Anglais Premier Niveau</t>
  </si>
  <si>
    <t xml:space="preserve">Simulation à évènement discret </t>
  </si>
  <si>
    <t>Anglais Niveau 2</t>
  </si>
  <si>
    <t>Web Services</t>
  </si>
  <si>
    <t>Gestion des projets Informatique</t>
  </si>
  <si>
    <t xml:space="preserve">Recherche Bibliographique </t>
  </si>
  <si>
    <t>Projet de Fin d’Etudes</t>
  </si>
  <si>
    <t xml:space="preserve">Administration  Réseaux et Programmation Système </t>
  </si>
  <si>
    <t>Réseaux Sans Fil</t>
  </si>
  <si>
    <t>Approches par Composants</t>
  </si>
  <si>
    <t xml:space="preserve">Bases des Données Avancées </t>
  </si>
  <si>
    <t xml:space="preserve">Application des graphes à la Recherche Opérationnel </t>
  </si>
  <si>
    <t xml:space="preserve">Technologie IP   </t>
  </si>
  <si>
    <t>Unité d'enseignement</t>
  </si>
  <si>
    <t>méthodologie</t>
  </si>
  <si>
    <t>Techniques et technologie de Transmission</t>
  </si>
  <si>
    <t>Télécommunications Fixes et Mobiles</t>
  </si>
  <si>
    <t>fondamentale</t>
  </si>
  <si>
    <t xml:space="preserve">Modèle Mathématique et Traitement de Signale </t>
  </si>
  <si>
    <t xml:space="preserve">Parallélisme et clustring </t>
  </si>
  <si>
    <t>Qualité de service</t>
  </si>
  <si>
    <t>Sécurité Réseaux et Web</t>
  </si>
  <si>
    <t>Traitement et analyse Images</t>
  </si>
  <si>
    <t>Vision Artificielle</t>
  </si>
  <si>
    <t>Optimisation en Recherche Opérationnel</t>
  </si>
  <si>
    <r>
      <t xml:space="preserve">Décision : </t>
    </r>
    <r>
      <rPr>
        <b/>
        <sz val="16"/>
        <color theme="1"/>
        <rFont val="Times New Roman"/>
        <family val="1"/>
      </rPr>
      <t>Admis /session1</t>
    </r>
  </si>
  <si>
    <t>Développement d'Interface Graphique</t>
  </si>
  <si>
    <t>Techniques de Communications</t>
  </si>
  <si>
    <t>S2</t>
  </si>
  <si>
    <r>
      <t xml:space="preserve">Décision : </t>
    </r>
    <r>
      <rPr>
        <b/>
        <sz val="16"/>
        <color theme="1"/>
        <rFont val="Times New Roman"/>
        <family val="1"/>
      </rPr>
      <t>Admis /session2</t>
    </r>
  </si>
  <si>
    <t>Bases de données avancées</t>
  </si>
  <si>
    <r>
      <t>Total des crédits cumulés pour l’année (S</t>
    </r>
    <r>
      <rPr>
        <b/>
        <vertAlign val="subscript"/>
        <sz val="10"/>
        <color theme="1"/>
        <rFont val="Times New Roman"/>
        <family val="1"/>
      </rPr>
      <t>1</t>
    </r>
    <r>
      <rPr>
        <b/>
        <sz val="10"/>
        <color theme="1"/>
        <rFont val="Times New Roman"/>
        <family val="1"/>
      </rPr>
      <t xml:space="preserve"> + S</t>
    </r>
    <r>
      <rPr>
        <b/>
        <vertAlign val="subscript"/>
        <sz val="10"/>
        <color theme="1"/>
        <rFont val="Times New Roman"/>
        <family val="1"/>
      </rPr>
      <t>2</t>
    </r>
    <r>
      <rPr>
        <b/>
        <sz val="10"/>
        <color theme="1"/>
        <rFont val="Times New Roman"/>
        <family val="1"/>
      </rPr>
      <t>) :</t>
    </r>
  </si>
  <si>
    <t xml:space="preserve">Total des crédits cumulés dans le cursus: </t>
  </si>
  <si>
    <t>Total des crédits cumulés dans le cursus: ………</t>
  </si>
  <si>
    <r>
      <t>Total des crédits cumulés pour l’année (S</t>
    </r>
    <r>
      <rPr>
        <b/>
        <vertAlign val="subscript"/>
        <sz val="10"/>
        <color theme="1"/>
        <rFont val="Times New Roman"/>
        <family val="1"/>
      </rPr>
      <t>3</t>
    </r>
    <r>
      <rPr>
        <b/>
        <sz val="10"/>
        <color theme="1"/>
        <rFont val="Times New Roman"/>
        <family val="1"/>
      </rPr>
      <t xml:space="preserve"> + S</t>
    </r>
    <r>
      <rPr>
        <b/>
        <vertAlign val="subscript"/>
        <sz val="10"/>
        <color theme="1"/>
        <rFont val="Times New Roman"/>
        <family val="1"/>
      </rPr>
      <t>4</t>
    </r>
    <r>
      <rPr>
        <b/>
        <sz val="10"/>
        <color theme="1"/>
        <rFont val="Times New Roman"/>
        <family val="1"/>
      </rPr>
      <t>) :……….</t>
    </r>
  </si>
  <si>
    <r>
      <t>Total des crédits cumulés pour l’année (S</t>
    </r>
    <r>
      <rPr>
        <b/>
        <vertAlign val="subscript"/>
        <sz val="10"/>
        <color theme="1"/>
        <rFont val="Times New Roman"/>
        <family val="1"/>
      </rPr>
      <t>5</t>
    </r>
    <r>
      <rPr>
        <b/>
        <sz val="10"/>
        <color theme="1"/>
        <rFont val="Times New Roman"/>
        <family val="1"/>
      </rPr>
      <t xml:space="preserve"> + S</t>
    </r>
    <r>
      <rPr>
        <b/>
        <vertAlign val="subscript"/>
        <sz val="10"/>
        <color theme="1"/>
        <rFont val="Times New Roman"/>
        <family val="1"/>
      </rPr>
      <t>6</t>
    </r>
    <r>
      <rPr>
        <b/>
        <sz val="10"/>
        <color theme="1"/>
        <rFont val="Times New Roman"/>
        <family val="1"/>
      </rPr>
      <t>) :</t>
    </r>
    <r>
      <rPr>
        <b/>
        <sz val="14"/>
        <color theme="1"/>
        <rFont val="Times New Roman"/>
        <family val="1"/>
      </rPr>
      <t>………………</t>
    </r>
  </si>
  <si>
    <t>Le Doyen </t>
  </si>
  <si>
    <t>Le chef de Département</t>
  </si>
  <si>
    <t>Total des crédits cumulés dans le cursus: …………</t>
  </si>
  <si>
    <t>Tiaret le :………………..</t>
  </si>
  <si>
    <t>Tiaret le :……………………..</t>
  </si>
  <si>
    <t>Tiaret le :…………………..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</si>
</sst>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5"/>
      <color theme="1"/>
      <name val="Times New Roman"/>
      <family val="1"/>
    </font>
    <font>
      <b/>
      <sz val="16"/>
      <color theme="1"/>
      <name val="Times New Roman"/>
      <family val="1"/>
    </font>
    <font>
      <b/>
      <vertAlign val="subscript"/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Arial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5" fillId="0" borderId="0" xfId="0" applyFont="1"/>
    <xf numFmtId="0" fontId="0" fillId="0" borderId="0" xfId="0" applyFont="1"/>
    <xf numFmtId="0" fontId="1" fillId="0" borderId="0" xfId="0" applyFont="1" applyBorder="1" applyAlignment="1">
      <alignment vertical="top" wrapText="1"/>
    </xf>
    <xf numFmtId="0" fontId="0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8" fillId="0" borderId="0" xfId="0" applyFont="1"/>
    <xf numFmtId="2" fontId="0" fillId="0" borderId="0" xfId="0" applyNumberFormat="1"/>
    <xf numFmtId="2" fontId="8" fillId="0" borderId="0" xfId="0" applyNumberFormat="1" applyFont="1"/>
    <xf numFmtId="2" fontId="0" fillId="0" borderId="0" xfId="0" applyNumberFormat="1" applyBorder="1"/>
    <xf numFmtId="2" fontId="2" fillId="0" borderId="0" xfId="0" applyNumberFormat="1" applyFont="1" applyBorder="1" applyAlignment="1">
      <alignment horizontal="center" vertical="top" wrapText="1"/>
    </xf>
    <xf numFmtId="0" fontId="9" fillId="0" borderId="0" xfId="0" applyFont="1"/>
    <xf numFmtId="0" fontId="3" fillId="0" borderId="0" xfId="0" applyFont="1" applyAlignment="1">
      <alignment horizontal="left" indent="15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Border="1"/>
    <xf numFmtId="0" fontId="0" fillId="0" borderId="0" xfId="0" applyBorder="1"/>
    <xf numFmtId="0" fontId="9" fillId="0" borderId="14" xfId="0" applyFont="1" applyBorder="1"/>
    <xf numFmtId="0" fontId="0" fillId="0" borderId="14" xfId="0" applyBorder="1"/>
    <xf numFmtId="2" fontId="0" fillId="0" borderId="14" xfId="0" applyNumberFormat="1" applyBorder="1"/>
    <xf numFmtId="0" fontId="4" fillId="0" borderId="0" xfId="0" applyFont="1"/>
    <xf numFmtId="0" fontId="7" fillId="0" borderId="7" xfId="0" applyFont="1" applyBorder="1" applyAlignment="1">
      <alignment horizontal="center" vertical="top" wrapText="1"/>
    </xf>
    <xf numFmtId="0" fontId="0" fillId="0" borderId="14" xfId="0" applyFont="1" applyBorder="1"/>
    <xf numFmtId="0" fontId="8" fillId="0" borderId="0" xfId="0" applyFont="1" applyBorder="1"/>
    <xf numFmtId="0" fontId="4" fillId="0" borderId="0" xfId="0" applyFont="1" applyBorder="1" applyAlignment="1">
      <alignment wrapText="1"/>
    </xf>
    <xf numFmtId="4" fontId="5" fillId="0" borderId="0" xfId="0" applyNumberFormat="1" applyFont="1"/>
    <xf numFmtId="2" fontId="5" fillId="0" borderId="0" xfId="0" applyNumberFormat="1" applyFont="1"/>
    <xf numFmtId="0" fontId="4" fillId="0" borderId="0" xfId="0" applyFont="1" applyAlignment="1">
      <alignment horizontal="left"/>
    </xf>
    <xf numFmtId="0" fontId="0" fillId="0" borderId="0" xfId="0" applyAlignment="1">
      <alignment vertical="top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textRotation="90" wrapText="1"/>
    </xf>
    <xf numFmtId="0" fontId="7" fillId="0" borderId="0" xfId="0" applyFont="1" applyBorder="1" applyAlignment="1">
      <alignment wrapText="1"/>
    </xf>
    <xf numFmtId="2" fontId="1" fillId="0" borderId="15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2" fontId="4" fillId="0" borderId="15" xfId="0" applyNumberFormat="1" applyFont="1" applyBorder="1" applyAlignment="1">
      <alignment horizontal="center" vertical="center" wrapText="1"/>
    </xf>
    <xf numFmtId="1" fontId="1" fillId="0" borderId="15" xfId="0" applyNumberFormat="1" applyFont="1" applyBorder="1" applyAlignment="1">
      <alignment horizontal="center" vertical="center" wrapText="1"/>
    </xf>
    <xf numFmtId="2" fontId="6" fillId="0" borderId="15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7" fillId="0" borderId="15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17" fillId="0" borderId="6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17" fillId="0" borderId="6" xfId="0" applyFont="1" applyBorder="1" applyAlignment="1">
      <alignment horizontal="center" wrapText="1"/>
    </xf>
    <xf numFmtId="0" fontId="17" fillId="0" borderId="6" xfId="0" applyFont="1" applyBorder="1" applyAlignment="1">
      <alignment horizontal="center" vertical="top" wrapText="1"/>
    </xf>
    <xf numFmtId="0" fontId="18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textRotation="90" wrapText="1"/>
    </xf>
    <xf numFmtId="0" fontId="17" fillId="0" borderId="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2" fontId="17" fillId="0" borderId="6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right" vertical="center" wrapText="1"/>
    </xf>
    <xf numFmtId="0" fontId="17" fillId="0" borderId="2" xfId="0" applyFont="1" applyBorder="1" applyAlignment="1">
      <alignment horizontal="right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left" vertical="center" wrapText="1"/>
    </xf>
    <xf numFmtId="2" fontId="17" fillId="0" borderId="6" xfId="0" applyNumberFormat="1" applyFont="1" applyBorder="1" applyAlignment="1">
      <alignment horizontal="center" wrapText="1"/>
    </xf>
    <xf numFmtId="2" fontId="9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2" fontId="17" fillId="0" borderId="6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0" fontId="6" fillId="0" borderId="0" xfId="0" applyFont="1"/>
    <xf numFmtId="0" fontId="19" fillId="0" borderId="0" xfId="0" applyFont="1"/>
    <xf numFmtId="0" fontId="7" fillId="0" borderId="15" xfId="0" applyFont="1" applyBorder="1" applyAlignment="1">
      <alignment horizontal="center" vertical="center" wrapText="1"/>
    </xf>
    <xf numFmtId="2" fontId="7" fillId="0" borderId="15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2" fontId="9" fillId="0" borderId="7" xfId="0" applyNumberFormat="1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2" fontId="17" fillId="0" borderId="7" xfId="0" applyNumberFormat="1" applyFont="1" applyBorder="1" applyAlignment="1">
      <alignment horizontal="left" vertical="center" wrapText="1"/>
    </xf>
    <xf numFmtId="0" fontId="4" fillId="0" borderId="0" xfId="0" applyFont="1" applyBorder="1" applyAlignment="1"/>
    <xf numFmtId="2" fontId="10" fillId="0" borderId="0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center" wrapText="1"/>
    </xf>
    <xf numFmtId="0" fontId="4" fillId="0" borderId="15" xfId="0" applyFont="1" applyBorder="1" applyAlignment="1">
      <alignment horizontal="center" vertical="center" wrapText="1"/>
    </xf>
    <xf numFmtId="2" fontId="4" fillId="0" borderId="15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textRotation="90" wrapText="1"/>
    </xf>
    <xf numFmtId="0" fontId="7" fillId="0" borderId="15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2" fontId="7" fillId="0" borderId="15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textRotation="90" wrapText="1"/>
    </xf>
    <xf numFmtId="0" fontId="7" fillId="0" borderId="15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textRotation="90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textRotation="90" wrapText="1"/>
    </xf>
    <xf numFmtId="1" fontId="1" fillId="0" borderId="15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vertical="center" wrapText="1"/>
    </xf>
    <xf numFmtId="2" fontId="4" fillId="0" borderId="15" xfId="0" applyNumberFormat="1" applyFont="1" applyBorder="1" applyAlignment="1">
      <alignment horizontal="center" vertical="center" textRotation="90" wrapText="1"/>
    </xf>
    <xf numFmtId="2" fontId="4" fillId="0" borderId="15" xfId="0" applyNumberFormat="1" applyFont="1" applyBorder="1" applyAlignment="1">
      <alignment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center" vertical="center" wrapText="1"/>
    </xf>
    <xf numFmtId="2" fontId="17" fillId="0" borderId="3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2" fontId="17" fillId="0" borderId="1" xfId="0" applyNumberFormat="1" applyFont="1" applyBorder="1" applyAlignment="1">
      <alignment horizontal="left" vertical="center" wrapText="1"/>
    </xf>
    <xf numFmtId="2" fontId="17" fillId="0" borderId="3" xfId="0" applyNumberFormat="1" applyFont="1" applyBorder="1" applyAlignment="1">
      <alignment horizontal="left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textRotation="90" wrapText="1"/>
    </xf>
    <xf numFmtId="0" fontId="9" fillId="0" borderId="9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2" fontId="17" fillId="0" borderId="2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left" vertical="center" wrapText="1"/>
    </xf>
    <xf numFmtId="2" fontId="9" fillId="0" borderId="2" xfId="0" applyNumberFormat="1" applyFont="1" applyBorder="1" applyAlignment="1">
      <alignment horizontal="left" vertical="center" wrapText="1"/>
    </xf>
    <xf numFmtId="2" fontId="9" fillId="0" borderId="3" xfId="0" applyNumberFormat="1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textRotation="90" wrapText="1"/>
    </xf>
    <xf numFmtId="0" fontId="9" fillId="0" borderId="2" xfId="0" applyFont="1" applyBorder="1" applyAlignment="1">
      <alignment horizontal="right" textRotation="90" wrapText="1"/>
    </xf>
    <xf numFmtId="0" fontId="9" fillId="0" borderId="3" xfId="0" applyFont="1" applyBorder="1" applyAlignment="1">
      <alignment horizontal="right" textRotation="90" wrapText="1"/>
    </xf>
    <xf numFmtId="0" fontId="9" fillId="0" borderId="9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9" fillId="0" borderId="9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1" xfId="0" applyFont="1" applyBorder="1" applyAlignment="1">
      <alignment textRotation="90" wrapText="1"/>
    </xf>
    <xf numFmtId="0" fontId="9" fillId="0" borderId="2" xfId="0" applyFont="1" applyBorder="1" applyAlignment="1">
      <alignment textRotation="90" wrapText="1"/>
    </xf>
    <xf numFmtId="0" fontId="9" fillId="0" borderId="3" xfId="0" applyFont="1" applyBorder="1" applyAlignment="1">
      <alignment textRotation="90" wrapText="1"/>
    </xf>
    <xf numFmtId="0" fontId="17" fillId="0" borderId="1" xfId="0" applyFont="1" applyBorder="1" applyAlignment="1">
      <alignment horizontal="center" wrapText="1"/>
    </xf>
    <xf numFmtId="0" fontId="17" fillId="0" borderId="3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</xdr:row>
      <xdr:rowOff>19050</xdr:rowOff>
    </xdr:from>
    <xdr:to>
      <xdr:col>1</xdr:col>
      <xdr:colOff>571500</xdr:colOff>
      <xdr:row>5</xdr:row>
      <xdr:rowOff>85725</xdr:rowOff>
    </xdr:to>
    <xdr:pic>
      <xdr:nvPicPr>
        <xdr:cNvPr id="3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400050"/>
          <a:ext cx="495300" cy="6381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28575</xdr:colOff>
      <xdr:row>6</xdr:row>
      <xdr:rowOff>95250</xdr:rowOff>
    </xdr:from>
    <xdr:to>
      <xdr:col>17</xdr:col>
      <xdr:colOff>38100</xdr:colOff>
      <xdr:row>11</xdr:row>
      <xdr:rowOff>9525</xdr:rowOff>
    </xdr:to>
    <xdr:sp macro="" textlink="">
      <xdr:nvSpPr>
        <xdr:cNvPr id="4" name="ZoneTexte 3"/>
        <xdr:cNvSpPr txBox="1"/>
      </xdr:nvSpPr>
      <xdr:spPr>
        <a:xfrm>
          <a:off x="28575" y="1247775"/>
          <a:ext cx="891540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Année Universitaire :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2011/2012</a:t>
          </a:r>
        </a:p>
        <a:p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Nom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: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.......................... 	</a:t>
          </a:r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Prénom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: ...............................         </a:t>
          </a:r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Date et lieu de naissance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:............................    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à :     ..............................</a:t>
          </a:r>
        </a:p>
        <a:p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N° d’inscription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:    ....................... </a:t>
          </a:r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Domaine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: 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Mathématiques  et Informatique	</a:t>
          </a:r>
          <a:r>
            <a:rPr lang="fr-FR" sz="1100" u="sng">
              <a:solidFill>
                <a:schemeClr val="dk1"/>
              </a:solidFill>
              <a:latin typeface="+mn-lt"/>
              <a:ea typeface="+mn-ea"/>
              <a:cs typeface="+mn-cs"/>
            </a:rPr>
            <a:t>F</a:t>
          </a:r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ilière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:/                    </a:t>
          </a:r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Spécialité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:/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Diplôme  préparé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:  	Licence      (Académique)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</xdr:row>
      <xdr:rowOff>19050</xdr:rowOff>
    </xdr:from>
    <xdr:to>
      <xdr:col>2</xdr:col>
      <xdr:colOff>419100</xdr:colOff>
      <xdr:row>6</xdr:row>
      <xdr:rowOff>20700</xdr:rowOff>
    </xdr:to>
    <xdr:pic>
      <xdr:nvPicPr>
        <xdr:cNvPr id="1025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400050"/>
          <a:ext cx="914400" cy="7731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17</xdr:col>
      <xdr:colOff>19050</xdr:colOff>
      <xdr:row>9</xdr:row>
      <xdr:rowOff>180975</xdr:rowOff>
    </xdr:to>
    <xdr:sp macro="" textlink="">
      <xdr:nvSpPr>
        <xdr:cNvPr id="3" name="ZoneTexte 2"/>
        <xdr:cNvSpPr txBox="1"/>
      </xdr:nvSpPr>
      <xdr:spPr>
        <a:xfrm>
          <a:off x="0" y="1152525"/>
          <a:ext cx="892492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Année Universitaire :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2012/2013</a:t>
          </a:r>
          <a:endParaRPr lang="fr-FR"/>
        </a:p>
        <a:p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Nom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: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 ........................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 	</a:t>
          </a:r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Prénom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: ............................</a:t>
          </a:r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Date et lieu de naissance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:...............    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à :    ..............</a:t>
          </a:r>
          <a:endParaRPr lang="fr-FR"/>
        </a:p>
        <a:p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N° d’inscription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:     ...................        </a:t>
          </a:r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Domaine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: 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Mathématiques  et Informatique	</a:t>
          </a:r>
          <a:r>
            <a:rPr lang="fr-FR" sz="1100" u="sng">
              <a:solidFill>
                <a:schemeClr val="dk1"/>
              </a:solidFill>
              <a:latin typeface="+mn-lt"/>
              <a:ea typeface="+mn-ea"/>
              <a:cs typeface="+mn-cs"/>
            </a:rPr>
            <a:t>F</a:t>
          </a:r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ilière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:Informatique            </a:t>
          </a:r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Spécialité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:/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Diplôme  préparé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:  	Licence      (Académique)</a:t>
          </a:r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2</xdr:row>
      <xdr:rowOff>19050</xdr:rowOff>
    </xdr:from>
    <xdr:to>
      <xdr:col>2</xdr:col>
      <xdr:colOff>238124</xdr:colOff>
      <xdr:row>5</xdr:row>
      <xdr:rowOff>85725</xdr:rowOff>
    </xdr:to>
    <xdr:pic>
      <xdr:nvPicPr>
        <xdr:cNvPr id="2049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299" y="361950"/>
          <a:ext cx="790575" cy="6381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47625</xdr:colOff>
      <xdr:row>6</xdr:row>
      <xdr:rowOff>38100</xdr:rowOff>
    </xdr:from>
    <xdr:to>
      <xdr:col>16</xdr:col>
      <xdr:colOff>419100</xdr:colOff>
      <xdr:row>9</xdr:row>
      <xdr:rowOff>228600</xdr:rowOff>
    </xdr:to>
    <xdr:sp macro="" textlink="">
      <xdr:nvSpPr>
        <xdr:cNvPr id="3" name="ZoneTexte 2"/>
        <xdr:cNvSpPr txBox="1"/>
      </xdr:nvSpPr>
      <xdr:spPr>
        <a:xfrm>
          <a:off x="47625" y="1247775"/>
          <a:ext cx="937260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Année Universitaire :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2013/2014</a:t>
          </a:r>
        </a:p>
        <a:p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Nom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: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..........................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Prénom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: ..............................</a:t>
          </a:r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Date et lieu de naissance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:..........................    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à :    .........................</a:t>
          </a:r>
        </a:p>
        <a:p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N° d’inscription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:    .........................  </a:t>
          </a:r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Domaine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: 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Mathématiques  et Informatique	</a:t>
          </a:r>
          <a:r>
            <a:rPr lang="fr-FR" sz="1100" u="sng">
              <a:solidFill>
                <a:schemeClr val="dk1"/>
              </a:solidFill>
              <a:latin typeface="+mn-lt"/>
              <a:ea typeface="+mn-ea"/>
              <a:cs typeface="+mn-cs"/>
            </a:rPr>
            <a:t>F</a:t>
          </a:r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ilière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:Informatique            </a:t>
          </a:r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Spécialité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:Informatique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Diplôme  préparé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:  	Licence      (Académique)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fr-F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</xdr:row>
      <xdr:rowOff>19050</xdr:rowOff>
    </xdr:from>
    <xdr:to>
      <xdr:col>2</xdr:col>
      <xdr:colOff>19050</xdr:colOff>
      <xdr:row>5</xdr:row>
      <xdr:rowOff>85725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361950"/>
          <a:ext cx="571500" cy="6381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47625</xdr:colOff>
      <xdr:row>5</xdr:row>
      <xdr:rowOff>85724</xdr:rowOff>
    </xdr:from>
    <xdr:to>
      <xdr:col>16</xdr:col>
      <xdr:colOff>552450</xdr:colOff>
      <xdr:row>10</xdr:row>
      <xdr:rowOff>0</xdr:rowOff>
    </xdr:to>
    <xdr:sp macro="" textlink="">
      <xdr:nvSpPr>
        <xdr:cNvPr id="3" name="ZoneTexte 2"/>
        <xdr:cNvSpPr txBox="1"/>
      </xdr:nvSpPr>
      <xdr:spPr>
        <a:xfrm>
          <a:off x="47625" y="885824"/>
          <a:ext cx="9610725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Année Universitaire 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: 2014/2015</a:t>
          </a:r>
        </a:p>
        <a:p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Nom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: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..............	</a:t>
          </a:r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Prénom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: ....................</a:t>
          </a:r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Date et lieu de naissance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:......................    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à :     .................................</a:t>
          </a:r>
        </a:p>
        <a:p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N° d’inscription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:    ........................ Domaine : 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Mathématiques  et informatique </a:t>
          </a:r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F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ilière :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 Informatique     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Spécialité :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 Réseaux et Télécommunications</a:t>
          </a:r>
        </a:p>
        <a:p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Diplôme  préparé :   Master (Académique)</a:t>
          </a:r>
          <a:endParaRPr lang="fr-FR" sz="1100"/>
        </a:p>
      </xdr:txBody>
    </xdr:sp>
    <xdr:clientData/>
  </xdr:twoCellAnchor>
  <xdr:twoCellAnchor>
    <xdr:from>
      <xdr:col>0</xdr:col>
      <xdr:colOff>9525</xdr:colOff>
      <xdr:row>31</xdr:row>
      <xdr:rowOff>171450</xdr:rowOff>
    </xdr:from>
    <xdr:to>
      <xdr:col>16</xdr:col>
      <xdr:colOff>381000</xdr:colOff>
      <xdr:row>35</xdr:row>
      <xdr:rowOff>38100</xdr:rowOff>
    </xdr:to>
    <xdr:sp macro="" textlink="">
      <xdr:nvSpPr>
        <xdr:cNvPr id="4" name="ZoneTexte 3"/>
        <xdr:cNvSpPr txBox="1"/>
      </xdr:nvSpPr>
      <xdr:spPr>
        <a:xfrm>
          <a:off x="9525" y="7153275"/>
          <a:ext cx="9372600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Total des crédits cumulés pour l’année (S</a:t>
          </a:r>
          <a:r>
            <a:rPr lang="fr-FR" sz="1100" b="1" baseline="-25000">
              <a:solidFill>
                <a:schemeClr val="dk1"/>
              </a:solidFill>
              <a:latin typeface="+mn-lt"/>
              <a:ea typeface="+mn-ea"/>
              <a:cs typeface="+mn-cs"/>
            </a:rPr>
            <a:t>1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 + S</a:t>
          </a:r>
          <a:r>
            <a:rPr lang="fr-FR" sz="1100" b="1" baseline="-25000">
              <a:solidFill>
                <a:schemeClr val="dk1"/>
              </a:solidFill>
              <a:latin typeface="+mn-lt"/>
              <a:ea typeface="+mn-ea"/>
              <a:cs typeface="+mn-cs"/>
            </a:rPr>
            <a:t>2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) :.............                                                              	Total des crédits cumulés dans le cursus:  .........................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Décision : Admis /Session1						Tiaret le :......................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Le Doyen                                                                                                                  le Chef de département 	</a:t>
          </a:r>
          <a:endParaRPr lang="fr-F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</xdr:row>
      <xdr:rowOff>19050</xdr:rowOff>
    </xdr:from>
    <xdr:to>
      <xdr:col>2</xdr:col>
      <xdr:colOff>19050</xdr:colOff>
      <xdr:row>5</xdr:row>
      <xdr:rowOff>85725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323850"/>
          <a:ext cx="590550" cy="5619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5</xdr:row>
      <xdr:rowOff>104775</xdr:rowOff>
    </xdr:from>
    <xdr:to>
      <xdr:col>16</xdr:col>
      <xdr:colOff>609600</xdr:colOff>
      <xdr:row>11</xdr:row>
      <xdr:rowOff>0</xdr:rowOff>
    </xdr:to>
    <xdr:sp macro="" textlink="">
      <xdr:nvSpPr>
        <xdr:cNvPr id="3" name="ZoneTexte 2"/>
        <xdr:cNvSpPr txBox="1"/>
      </xdr:nvSpPr>
      <xdr:spPr>
        <a:xfrm>
          <a:off x="0" y="904875"/>
          <a:ext cx="9115425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Année Universitaire :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2015/2016</a:t>
          </a:r>
        </a:p>
        <a:p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Nom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: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...................      </a:t>
          </a:r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Prénom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: ................................</a:t>
          </a:r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Date et lieu de naissance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:..............................    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à :    .................................</a:t>
          </a:r>
        </a:p>
        <a:p>
          <a:r>
            <a:rPr lang="fr-FR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N° d’inscription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:     ..................................    </a:t>
          </a:r>
          <a:r>
            <a:rPr lang="fr-F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Domaine : 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Mathématiques  et informatique </a:t>
          </a:r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  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F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ilière :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 Informatique     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Spécialité :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 Réseaux et Télécommunications</a:t>
          </a:r>
          <a:endParaRPr lang="fr-FR"/>
        </a:p>
        <a:p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Diplôme  préparé :   Master (Académique)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20</xdr:row>
      <xdr:rowOff>123825</xdr:rowOff>
    </xdr:from>
    <xdr:to>
      <xdr:col>17</xdr:col>
      <xdr:colOff>9525</xdr:colOff>
      <xdr:row>24</xdr:row>
      <xdr:rowOff>95250</xdr:rowOff>
    </xdr:to>
    <xdr:sp macro="" textlink="">
      <xdr:nvSpPr>
        <xdr:cNvPr id="4" name="ZoneTexte 3"/>
        <xdr:cNvSpPr txBox="1"/>
      </xdr:nvSpPr>
      <xdr:spPr>
        <a:xfrm>
          <a:off x="0" y="4876800"/>
          <a:ext cx="9239250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Total des crédits cumulés pour l’année (S</a:t>
          </a:r>
          <a:r>
            <a:rPr lang="fr-FR" sz="1100" b="1" baseline="-25000">
              <a:solidFill>
                <a:schemeClr val="dk1"/>
              </a:solidFill>
              <a:latin typeface="+mn-lt"/>
              <a:ea typeface="+mn-ea"/>
              <a:cs typeface="+mn-cs"/>
            </a:rPr>
            <a:t>3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+ S</a:t>
          </a:r>
          <a:r>
            <a:rPr lang="fr-FR" sz="1100" b="1" baseline="-25000">
              <a:solidFill>
                <a:schemeClr val="dk1"/>
              </a:solidFill>
              <a:latin typeface="+mn-lt"/>
              <a:ea typeface="+mn-ea"/>
              <a:cs typeface="+mn-cs"/>
            </a:rPr>
            <a:t>4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) :.......................                             	Total des crédits cumulés dans le cursus: ..................................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Décision : Admis /Session1						Tiaret le :...............................</a:t>
          </a:r>
        </a:p>
        <a:p>
          <a:pPr algn="ctr"/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Le Doyen                                                                                                                  le Chef de département 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5"/>
  <sheetViews>
    <sheetView topLeftCell="A13" workbookViewId="0">
      <selection activeCell="M34" sqref="M34"/>
    </sheetView>
  </sheetViews>
  <sheetFormatPr baseColWidth="10" defaultRowHeight="12.75"/>
  <cols>
    <col min="1" max="1" width="2.5703125" style="6" customWidth="1"/>
    <col min="2" max="2" width="6.42578125" style="6" customWidth="1"/>
    <col min="3" max="3" width="13.7109375" style="6" customWidth="1"/>
    <col min="4" max="4" width="6.7109375" style="6" customWidth="1"/>
    <col min="5" max="5" width="4.28515625" style="6" customWidth="1"/>
    <col min="6" max="6" width="19.42578125" style="6" customWidth="1"/>
    <col min="7" max="7" width="6.7109375" style="6" customWidth="1"/>
    <col min="8" max="8" width="5" style="6" customWidth="1"/>
    <col min="9" max="9" width="6.5703125" style="6" customWidth="1"/>
    <col min="10" max="10" width="6.85546875" style="6" customWidth="1"/>
    <col min="11" max="11" width="12.7109375" style="6" customWidth="1"/>
    <col min="12" max="12" width="7.28515625" style="6" customWidth="1"/>
    <col min="13" max="13" width="8" style="6" customWidth="1"/>
    <col min="14" max="14" width="9.140625" style="6" customWidth="1"/>
    <col min="15" max="15" width="5.42578125" style="6" customWidth="1"/>
    <col min="16" max="16" width="6.7109375" style="6" customWidth="1"/>
    <col min="17" max="17" width="6.85546875" style="6" customWidth="1"/>
    <col min="18" max="16384" width="11.42578125" style="6"/>
  </cols>
  <sheetData>
    <row r="1" spans="1:17" s="2" customFormat="1" ht="15">
      <c r="A1" s="11" t="s">
        <v>67</v>
      </c>
      <c r="B1"/>
      <c r="C1"/>
      <c r="D1"/>
      <c r="E1"/>
      <c r="F1"/>
      <c r="G1"/>
      <c r="H1"/>
      <c r="I1"/>
      <c r="J1"/>
      <c r="K1"/>
      <c r="L1" s="11" t="s">
        <v>68</v>
      </c>
    </row>
    <row r="2" spans="1:17" s="2" customFormat="1" ht="15">
      <c r="A2" s="18" t="s">
        <v>69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8" t="s">
        <v>70</v>
      </c>
      <c r="M2" s="19"/>
      <c r="N2" s="23"/>
      <c r="O2" s="23"/>
      <c r="P2" s="23"/>
      <c r="Q2" s="23"/>
    </row>
    <row r="3" spans="1:17" s="2" customFormat="1" ht="15">
      <c r="A3" s="12" t="s">
        <v>71</v>
      </c>
      <c r="B3"/>
      <c r="C3"/>
      <c r="D3"/>
      <c r="E3"/>
      <c r="F3"/>
      <c r="G3"/>
      <c r="H3"/>
      <c r="I3"/>
      <c r="J3"/>
      <c r="K3"/>
      <c r="L3"/>
      <c r="M3"/>
    </row>
    <row r="4" spans="1:17" s="2" customFormat="1" ht="15">
      <c r="A4" s="12" t="s">
        <v>72</v>
      </c>
      <c r="B4"/>
      <c r="C4"/>
      <c r="D4"/>
      <c r="E4"/>
      <c r="F4"/>
      <c r="G4"/>
      <c r="H4"/>
      <c r="I4"/>
      <c r="J4"/>
      <c r="K4"/>
      <c r="L4"/>
      <c r="M4"/>
    </row>
    <row r="5" spans="1:17" s="2" customFormat="1" ht="15">
      <c r="A5" s="12" t="s">
        <v>73</v>
      </c>
      <c r="B5"/>
      <c r="C5"/>
      <c r="D5"/>
      <c r="E5"/>
      <c r="F5"/>
      <c r="G5"/>
      <c r="H5"/>
      <c r="I5"/>
      <c r="J5"/>
      <c r="K5"/>
      <c r="L5"/>
      <c r="M5"/>
    </row>
    <row r="6" spans="1:17" s="2" customFormat="1" ht="15.75">
      <c r="A6" s="13"/>
      <c r="B6"/>
      <c r="C6"/>
      <c r="D6"/>
      <c r="E6"/>
      <c r="F6"/>
      <c r="G6"/>
      <c r="H6" s="15" t="s">
        <v>74</v>
      </c>
      <c r="I6"/>
      <c r="J6"/>
      <c r="K6"/>
      <c r="L6"/>
      <c r="M6"/>
    </row>
    <row r="7" spans="1:17" ht="9.75" customHeight="1"/>
    <row r="9" spans="1:17" ht="21" customHeight="1"/>
    <row r="11" spans="1:17" ht="12" customHeight="1" thickBot="1"/>
    <row r="12" spans="1:17" ht="26.25" customHeight="1" thickBot="1">
      <c r="A12" s="91" t="s">
        <v>0</v>
      </c>
      <c r="B12" s="89" t="s">
        <v>1</v>
      </c>
      <c r="C12" s="89"/>
      <c r="D12" s="89"/>
      <c r="E12" s="89"/>
      <c r="F12" s="93" t="s">
        <v>2</v>
      </c>
      <c r="G12" s="93"/>
      <c r="H12" s="93"/>
      <c r="I12" s="89" t="s">
        <v>3</v>
      </c>
      <c r="J12" s="89"/>
      <c r="K12" s="89"/>
      <c r="L12" s="89"/>
      <c r="M12" s="89"/>
      <c r="N12" s="89"/>
      <c r="O12" s="89"/>
      <c r="P12" s="89"/>
      <c r="Q12" s="89"/>
    </row>
    <row r="13" spans="1:17" ht="14.25" customHeight="1" thickBot="1">
      <c r="A13" s="91"/>
      <c r="B13" s="89" t="s">
        <v>4</v>
      </c>
      <c r="C13" s="89" t="s">
        <v>5</v>
      </c>
      <c r="D13" s="89" t="s">
        <v>76</v>
      </c>
      <c r="E13" s="89" t="s">
        <v>77</v>
      </c>
      <c r="F13" s="93" t="s">
        <v>9</v>
      </c>
      <c r="G13" s="93" t="s">
        <v>10</v>
      </c>
      <c r="H13" s="93" t="s">
        <v>77</v>
      </c>
      <c r="I13" s="89" t="s">
        <v>11</v>
      </c>
      <c r="J13" s="89"/>
      <c r="K13" s="89"/>
      <c r="L13" s="89" t="s">
        <v>12</v>
      </c>
      <c r="M13" s="89"/>
      <c r="N13" s="89"/>
      <c r="O13" s="89" t="s">
        <v>13</v>
      </c>
      <c r="P13" s="89"/>
      <c r="Q13" s="89"/>
    </row>
    <row r="14" spans="1:17" ht="1.5" customHeight="1" thickBot="1">
      <c r="A14" s="91"/>
      <c r="B14" s="89"/>
      <c r="C14" s="89"/>
      <c r="D14" s="89"/>
      <c r="E14" s="89"/>
      <c r="F14" s="93"/>
      <c r="G14" s="93"/>
      <c r="H14" s="93"/>
      <c r="I14" s="89"/>
      <c r="J14" s="89"/>
      <c r="K14" s="89"/>
      <c r="L14" s="89"/>
      <c r="M14" s="89"/>
      <c r="N14" s="89"/>
      <c r="O14" s="89"/>
      <c r="P14" s="89"/>
      <c r="Q14" s="89"/>
    </row>
    <row r="15" spans="1:17" ht="24.75" customHeight="1" thickBot="1">
      <c r="A15" s="91"/>
      <c r="B15" s="89"/>
      <c r="C15" s="89"/>
      <c r="D15" s="89"/>
      <c r="E15" s="89"/>
      <c r="F15" s="93"/>
      <c r="G15" s="93"/>
      <c r="H15" s="93"/>
      <c r="I15" s="49" t="s">
        <v>14</v>
      </c>
      <c r="J15" s="49" t="s">
        <v>6</v>
      </c>
      <c r="K15" s="49" t="s">
        <v>15</v>
      </c>
      <c r="L15" s="49" t="s">
        <v>14</v>
      </c>
      <c r="M15" s="49" t="s">
        <v>6</v>
      </c>
      <c r="N15" s="49" t="s">
        <v>15</v>
      </c>
      <c r="O15" s="49" t="s">
        <v>14</v>
      </c>
      <c r="P15" s="49" t="s">
        <v>6</v>
      </c>
      <c r="Q15" s="49" t="s">
        <v>15</v>
      </c>
    </row>
    <row r="16" spans="1:17" ht="13.5" thickBot="1">
      <c r="A16" s="91" t="s">
        <v>16</v>
      </c>
      <c r="B16" s="89" t="s">
        <v>17</v>
      </c>
      <c r="C16" s="89" t="s">
        <v>18</v>
      </c>
      <c r="D16" s="92">
        <v>15</v>
      </c>
      <c r="E16" s="92">
        <v>5</v>
      </c>
      <c r="F16" s="50" t="s">
        <v>19</v>
      </c>
      <c r="G16" s="50">
        <v>3</v>
      </c>
      <c r="H16" s="50">
        <v>1</v>
      </c>
      <c r="I16" s="45"/>
      <c r="J16" s="45">
        <f>IF(I16&gt;=10,G16,0)</f>
        <v>0</v>
      </c>
      <c r="K16" s="76" t="s">
        <v>20</v>
      </c>
      <c r="L16" s="90">
        <f>(I16*H16+I17*H17+I18*H18)/5</f>
        <v>0</v>
      </c>
      <c r="M16" s="94">
        <f>IF(L16&gt;=10,D16,J16+J17+J18)</f>
        <v>0</v>
      </c>
      <c r="N16" s="92" t="s">
        <v>20</v>
      </c>
      <c r="O16" s="90">
        <f>(L16*E16+L19*E19+L22*E22)/(E16+E19+E22)</f>
        <v>0</v>
      </c>
      <c r="P16" s="89"/>
      <c r="Q16" s="89" t="s">
        <v>20</v>
      </c>
    </row>
    <row r="17" spans="1:17" ht="18" customHeight="1" thickBot="1">
      <c r="A17" s="91"/>
      <c r="B17" s="89"/>
      <c r="C17" s="89"/>
      <c r="D17" s="92"/>
      <c r="E17" s="92"/>
      <c r="F17" s="50" t="s">
        <v>21</v>
      </c>
      <c r="G17" s="50">
        <v>6</v>
      </c>
      <c r="H17" s="50">
        <v>2</v>
      </c>
      <c r="I17" s="45"/>
      <c r="J17" s="81">
        <f t="shared" ref="J17:J32" si="0">IF(I17&gt;=10,G17,0)</f>
        <v>0</v>
      </c>
      <c r="K17" s="76" t="s">
        <v>20</v>
      </c>
      <c r="L17" s="90"/>
      <c r="M17" s="94"/>
      <c r="N17" s="92"/>
      <c r="O17" s="90"/>
      <c r="P17" s="89"/>
      <c r="Q17" s="89"/>
    </row>
    <row r="18" spans="1:17" ht="18" customHeight="1" thickBot="1">
      <c r="A18" s="91"/>
      <c r="B18" s="89"/>
      <c r="C18" s="89"/>
      <c r="D18" s="92"/>
      <c r="E18" s="92"/>
      <c r="F18" s="50" t="s">
        <v>22</v>
      </c>
      <c r="G18" s="50">
        <v>6</v>
      </c>
      <c r="H18" s="50">
        <v>2</v>
      </c>
      <c r="I18" s="45"/>
      <c r="J18" s="81">
        <f t="shared" si="0"/>
        <v>0</v>
      </c>
      <c r="K18" s="76" t="s">
        <v>20</v>
      </c>
      <c r="L18" s="90"/>
      <c r="M18" s="94"/>
      <c r="N18" s="92"/>
      <c r="O18" s="90"/>
      <c r="P18" s="89"/>
      <c r="Q18" s="89"/>
    </row>
    <row r="19" spans="1:17" ht="15" customHeight="1" thickBot="1">
      <c r="A19" s="91"/>
      <c r="B19" s="89" t="s">
        <v>23</v>
      </c>
      <c r="C19" s="89" t="s">
        <v>24</v>
      </c>
      <c r="D19" s="92">
        <v>9</v>
      </c>
      <c r="E19" s="92">
        <v>3</v>
      </c>
      <c r="F19" s="50" t="s">
        <v>25</v>
      </c>
      <c r="G19" s="50">
        <v>3</v>
      </c>
      <c r="H19" s="50">
        <v>1</v>
      </c>
      <c r="I19" s="45"/>
      <c r="J19" s="81">
        <f t="shared" si="0"/>
        <v>0</v>
      </c>
      <c r="K19" s="76" t="s">
        <v>20</v>
      </c>
      <c r="L19" s="90">
        <f>(I19*H19+I20*H20+I21*H21)/3</f>
        <v>0</v>
      </c>
      <c r="M19" s="95">
        <f>IF(L19&gt;=10,D19,J19+J20+J21)</f>
        <v>0</v>
      </c>
      <c r="N19" s="92" t="s">
        <v>108</v>
      </c>
      <c r="O19" s="90"/>
      <c r="P19" s="89"/>
      <c r="Q19" s="89"/>
    </row>
    <row r="20" spans="1:17" ht="13.5" thickBot="1">
      <c r="A20" s="91"/>
      <c r="B20" s="89"/>
      <c r="C20" s="89"/>
      <c r="D20" s="92"/>
      <c r="E20" s="92"/>
      <c r="F20" s="50" t="s">
        <v>26</v>
      </c>
      <c r="G20" s="50">
        <v>3</v>
      </c>
      <c r="H20" s="50">
        <v>1</v>
      </c>
      <c r="I20" s="45"/>
      <c r="J20" s="81">
        <f t="shared" si="0"/>
        <v>0</v>
      </c>
      <c r="K20" s="76" t="s">
        <v>20</v>
      </c>
      <c r="L20" s="90"/>
      <c r="M20" s="96"/>
      <c r="N20" s="92"/>
      <c r="O20" s="90"/>
      <c r="P20" s="89"/>
      <c r="Q20" s="89"/>
    </row>
    <row r="21" spans="1:17" ht="13.5" thickBot="1">
      <c r="A21" s="91"/>
      <c r="B21" s="89"/>
      <c r="C21" s="89"/>
      <c r="D21" s="92"/>
      <c r="E21" s="92"/>
      <c r="F21" s="50" t="s">
        <v>27</v>
      </c>
      <c r="G21" s="50">
        <v>3</v>
      </c>
      <c r="H21" s="50">
        <v>1</v>
      </c>
      <c r="I21" s="45"/>
      <c r="J21" s="81">
        <f t="shared" si="0"/>
        <v>0</v>
      </c>
      <c r="K21" s="76" t="s">
        <v>20</v>
      </c>
      <c r="L21" s="90"/>
      <c r="M21" s="97"/>
      <c r="N21" s="92"/>
      <c r="O21" s="90"/>
      <c r="P21" s="89"/>
      <c r="Q21" s="89"/>
    </row>
    <row r="22" spans="1:17" ht="20.25" customHeight="1" thickBot="1">
      <c r="A22" s="91"/>
      <c r="B22" s="89" t="s">
        <v>28</v>
      </c>
      <c r="C22" s="89" t="s">
        <v>29</v>
      </c>
      <c r="D22" s="92">
        <v>6</v>
      </c>
      <c r="E22" s="92">
        <v>2</v>
      </c>
      <c r="F22" s="50" t="s">
        <v>30</v>
      </c>
      <c r="G22" s="50">
        <v>3</v>
      </c>
      <c r="H22" s="50">
        <v>2</v>
      </c>
      <c r="I22" s="45"/>
      <c r="J22" s="81">
        <f t="shared" si="0"/>
        <v>0</v>
      </c>
      <c r="K22" s="80" t="s">
        <v>20</v>
      </c>
      <c r="L22" s="90">
        <f>(I22*H22+I23*H23)/4</f>
        <v>0</v>
      </c>
      <c r="M22" s="94">
        <f>IF(L22&gt;=10,D22,J22+J23)</f>
        <v>0</v>
      </c>
      <c r="N22" s="92" t="s">
        <v>20</v>
      </c>
      <c r="O22" s="90"/>
      <c r="P22" s="89"/>
      <c r="Q22" s="89"/>
    </row>
    <row r="23" spans="1:17" ht="18.75" customHeight="1" thickBot="1">
      <c r="A23" s="91"/>
      <c r="B23" s="89"/>
      <c r="C23" s="89"/>
      <c r="D23" s="92"/>
      <c r="E23" s="92"/>
      <c r="F23" s="50" t="s">
        <v>31</v>
      </c>
      <c r="G23" s="50">
        <v>3</v>
      </c>
      <c r="H23" s="50">
        <v>2</v>
      </c>
      <c r="I23" s="45"/>
      <c r="J23" s="81">
        <f t="shared" si="0"/>
        <v>0</v>
      </c>
      <c r="K23" s="76" t="s">
        <v>20</v>
      </c>
      <c r="L23" s="90"/>
      <c r="M23" s="94"/>
      <c r="N23" s="92"/>
      <c r="O23" s="90"/>
      <c r="P23" s="89"/>
      <c r="Q23" s="89"/>
    </row>
    <row r="24" spans="1:17" ht="16.5" customHeight="1" thickBot="1">
      <c r="A24" s="91" t="s">
        <v>32</v>
      </c>
      <c r="B24" s="49"/>
      <c r="C24" s="89" t="s">
        <v>18</v>
      </c>
      <c r="D24" s="92">
        <v>12</v>
      </c>
      <c r="E24" s="92">
        <v>2</v>
      </c>
      <c r="F24" s="50" t="s">
        <v>33</v>
      </c>
      <c r="G24" s="50">
        <v>4</v>
      </c>
      <c r="H24" s="50">
        <v>1</v>
      </c>
      <c r="I24" s="45"/>
      <c r="J24" s="81">
        <f t="shared" si="0"/>
        <v>0</v>
      </c>
      <c r="K24" s="76" t="s">
        <v>20</v>
      </c>
      <c r="L24" s="90">
        <f>(I24*H24+I25*H25+I26*H26)/3</f>
        <v>0</v>
      </c>
      <c r="M24" s="94">
        <f>IF(L24&gt;=10,D24,J24+J25+J26)</f>
        <v>0</v>
      </c>
      <c r="N24" s="92" t="s">
        <v>20</v>
      </c>
      <c r="O24" s="90">
        <f>(L24*E24+L27*E27+L30*E30)/5</f>
        <v>0</v>
      </c>
      <c r="P24" s="89"/>
      <c r="Q24" s="89" t="s">
        <v>20</v>
      </c>
    </row>
    <row r="25" spans="1:17" ht="16.5" customHeight="1" thickBot="1">
      <c r="A25" s="91"/>
      <c r="B25" s="49" t="s">
        <v>17</v>
      </c>
      <c r="C25" s="89"/>
      <c r="D25" s="92"/>
      <c r="E25" s="92"/>
      <c r="F25" s="50" t="s">
        <v>34</v>
      </c>
      <c r="G25" s="50">
        <v>4</v>
      </c>
      <c r="H25" s="50">
        <v>1</v>
      </c>
      <c r="I25" s="45"/>
      <c r="J25" s="81">
        <f t="shared" si="0"/>
        <v>0</v>
      </c>
      <c r="K25" s="76" t="s">
        <v>20</v>
      </c>
      <c r="L25" s="90"/>
      <c r="M25" s="94"/>
      <c r="N25" s="92"/>
      <c r="O25" s="90"/>
      <c r="P25" s="89"/>
      <c r="Q25" s="89"/>
    </row>
    <row r="26" spans="1:17" ht="15.75" customHeight="1" thickBot="1">
      <c r="A26" s="91"/>
      <c r="B26" s="51"/>
      <c r="C26" s="89"/>
      <c r="D26" s="92"/>
      <c r="E26" s="92"/>
      <c r="F26" s="50" t="s">
        <v>35</v>
      </c>
      <c r="G26" s="50">
        <v>4</v>
      </c>
      <c r="H26" s="50">
        <v>1</v>
      </c>
      <c r="I26" s="45"/>
      <c r="J26" s="81">
        <f t="shared" si="0"/>
        <v>0</v>
      </c>
      <c r="K26" s="76" t="s">
        <v>20</v>
      </c>
      <c r="L26" s="90"/>
      <c r="M26" s="94"/>
      <c r="N26" s="92"/>
      <c r="O26" s="90"/>
      <c r="P26" s="89"/>
      <c r="Q26" s="89"/>
    </row>
    <row r="27" spans="1:17" ht="13.5" thickBot="1">
      <c r="A27" s="91"/>
      <c r="B27" s="89" t="s">
        <v>17</v>
      </c>
      <c r="C27" s="89" t="s">
        <v>18</v>
      </c>
      <c r="D27" s="92">
        <v>12</v>
      </c>
      <c r="E27" s="92">
        <v>2</v>
      </c>
      <c r="F27" s="50" t="s">
        <v>36</v>
      </c>
      <c r="G27" s="50">
        <v>3</v>
      </c>
      <c r="H27" s="50">
        <v>1</v>
      </c>
      <c r="I27" s="45"/>
      <c r="J27" s="81">
        <f t="shared" si="0"/>
        <v>0</v>
      </c>
      <c r="K27" s="76" t="s">
        <v>20</v>
      </c>
      <c r="L27" s="90">
        <f>(I27*H27+I28*H28+I29*H29)/4</f>
        <v>0</v>
      </c>
      <c r="M27" s="94">
        <f>IF(L27&gt;=10,D27,J27+J28+J29)</f>
        <v>0</v>
      </c>
      <c r="N27" s="92" t="s">
        <v>20</v>
      </c>
      <c r="O27" s="90"/>
      <c r="P27" s="89"/>
      <c r="Q27" s="89"/>
    </row>
    <row r="28" spans="1:17" ht="17.25" customHeight="1" thickBot="1">
      <c r="A28" s="91"/>
      <c r="B28" s="89"/>
      <c r="C28" s="89"/>
      <c r="D28" s="92"/>
      <c r="E28" s="92"/>
      <c r="F28" s="50" t="s">
        <v>37</v>
      </c>
      <c r="G28" s="50">
        <v>6</v>
      </c>
      <c r="H28" s="50">
        <v>2</v>
      </c>
      <c r="I28" s="45"/>
      <c r="J28" s="81">
        <f t="shared" si="0"/>
        <v>0</v>
      </c>
      <c r="K28" s="76" t="s">
        <v>20</v>
      </c>
      <c r="L28" s="90"/>
      <c r="M28" s="94"/>
      <c r="N28" s="92"/>
      <c r="O28" s="90"/>
      <c r="P28" s="89"/>
      <c r="Q28" s="89"/>
    </row>
    <row r="29" spans="1:17" ht="15" customHeight="1" thickBot="1">
      <c r="A29" s="91"/>
      <c r="B29" s="89"/>
      <c r="C29" s="89"/>
      <c r="D29" s="92"/>
      <c r="E29" s="92"/>
      <c r="F29" s="50" t="s">
        <v>38</v>
      </c>
      <c r="G29" s="50">
        <v>3</v>
      </c>
      <c r="H29" s="50">
        <v>1</v>
      </c>
      <c r="I29" s="45"/>
      <c r="J29" s="81">
        <f t="shared" si="0"/>
        <v>0</v>
      </c>
      <c r="K29" s="76" t="s">
        <v>20</v>
      </c>
      <c r="L29" s="90"/>
      <c r="M29" s="94"/>
      <c r="N29" s="92"/>
      <c r="O29" s="90"/>
      <c r="P29" s="89"/>
      <c r="Q29" s="89"/>
    </row>
    <row r="30" spans="1:17" ht="13.5" thickBot="1">
      <c r="A30" s="91"/>
      <c r="B30" s="89" t="s">
        <v>23</v>
      </c>
      <c r="C30" s="89" t="s">
        <v>24</v>
      </c>
      <c r="D30" s="92">
        <v>6</v>
      </c>
      <c r="E30" s="92">
        <v>1</v>
      </c>
      <c r="F30" s="50" t="s">
        <v>39</v>
      </c>
      <c r="G30" s="50">
        <v>2</v>
      </c>
      <c r="H30" s="50">
        <v>1</v>
      </c>
      <c r="I30" s="45"/>
      <c r="J30" s="81">
        <f t="shared" si="0"/>
        <v>0</v>
      </c>
      <c r="K30" s="76" t="s">
        <v>20</v>
      </c>
      <c r="L30" s="90">
        <f>(I30*H30+I31*H31+I32*H32)/3</f>
        <v>0</v>
      </c>
      <c r="M30" s="94">
        <f>IF(L30&gt;=10,D30,J30+J31+J32)</f>
        <v>0</v>
      </c>
      <c r="N30" s="92" t="s">
        <v>20</v>
      </c>
      <c r="O30" s="90"/>
      <c r="P30" s="89"/>
      <c r="Q30" s="89"/>
    </row>
    <row r="31" spans="1:17" ht="13.5" customHeight="1" thickBot="1">
      <c r="A31" s="91"/>
      <c r="B31" s="89"/>
      <c r="C31" s="89"/>
      <c r="D31" s="92"/>
      <c r="E31" s="92"/>
      <c r="F31" s="50" t="s">
        <v>40</v>
      </c>
      <c r="G31" s="50">
        <v>2</v>
      </c>
      <c r="H31" s="50">
        <v>1</v>
      </c>
      <c r="I31" s="45"/>
      <c r="J31" s="81">
        <f t="shared" si="0"/>
        <v>0</v>
      </c>
      <c r="K31" s="76" t="s">
        <v>20</v>
      </c>
      <c r="L31" s="90"/>
      <c r="M31" s="94"/>
      <c r="N31" s="92"/>
      <c r="O31" s="90"/>
      <c r="P31" s="89"/>
      <c r="Q31" s="89"/>
    </row>
    <row r="32" spans="1:17" ht="13.5" thickBot="1">
      <c r="A32" s="91"/>
      <c r="B32" s="89"/>
      <c r="C32" s="89"/>
      <c r="D32" s="92"/>
      <c r="E32" s="92"/>
      <c r="F32" s="50" t="s">
        <v>41</v>
      </c>
      <c r="G32" s="50">
        <v>2</v>
      </c>
      <c r="H32" s="50">
        <v>1</v>
      </c>
      <c r="I32" s="45"/>
      <c r="J32" s="81">
        <f t="shared" si="0"/>
        <v>0</v>
      </c>
      <c r="K32" s="76" t="s">
        <v>20</v>
      </c>
      <c r="L32" s="90"/>
      <c r="M32" s="94"/>
      <c r="N32" s="92"/>
      <c r="O32" s="90"/>
      <c r="P32" s="89"/>
      <c r="Q32" s="89"/>
    </row>
    <row r="33" spans="1:17" s="2" customFormat="1" ht="15">
      <c r="A33" s="28" t="s">
        <v>75</v>
      </c>
      <c r="D33" s="26">
        <f>(O16*10+O24*5)/15</f>
        <v>0</v>
      </c>
      <c r="E33" s="27" t="s">
        <v>78</v>
      </c>
      <c r="F33" s="21" t="s">
        <v>111</v>
      </c>
      <c r="G33" s="7"/>
      <c r="H33" s="7"/>
      <c r="I33" s="7"/>
      <c r="J33" s="7"/>
      <c r="K33" s="7"/>
      <c r="L33" s="21" t="s">
        <v>112</v>
      </c>
      <c r="M33" s="7"/>
      <c r="N33" s="7"/>
      <c r="O33" s="7"/>
      <c r="P33" s="7"/>
    </row>
    <row r="34" spans="1:17" s="2" customFormat="1" ht="20.25">
      <c r="A34" s="21" t="s">
        <v>105</v>
      </c>
      <c r="B34"/>
      <c r="C34"/>
      <c r="D34"/>
      <c r="E34"/>
      <c r="F34" s="7"/>
      <c r="G34" s="7"/>
      <c r="H34" s="7"/>
      <c r="I34" s="7"/>
      <c r="J34" s="7"/>
      <c r="K34" s="7"/>
      <c r="L34" s="88"/>
      <c r="M34" s="79" t="s">
        <v>119</v>
      </c>
      <c r="N34" s="7"/>
      <c r="O34" s="7"/>
      <c r="P34" s="7"/>
    </row>
    <row r="35" spans="1:17" s="7" customFormat="1" ht="15" customHeight="1">
      <c r="B35"/>
      <c r="C35"/>
      <c r="D35" s="15" t="s">
        <v>116</v>
      </c>
      <c r="E35"/>
      <c r="L35" s="88"/>
      <c r="N35" s="87" t="s">
        <v>117</v>
      </c>
      <c r="O35" s="10"/>
    </row>
    <row r="36" spans="1:17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88"/>
      <c r="M36" s="24"/>
      <c r="N36" s="24"/>
      <c r="O36" s="25"/>
      <c r="P36" s="24"/>
      <c r="Q36" s="24"/>
    </row>
    <row r="37" spans="1:17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88"/>
      <c r="M37" s="24"/>
      <c r="N37" s="24"/>
      <c r="O37" s="25"/>
      <c r="P37" s="24"/>
      <c r="Q37" s="24"/>
    </row>
    <row r="38" spans="1:17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88"/>
      <c r="M38" s="24"/>
      <c r="N38" s="24"/>
      <c r="O38" s="25"/>
      <c r="P38" s="24"/>
      <c r="Q38" s="24"/>
    </row>
    <row r="39" spans="1:17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88"/>
      <c r="M39" s="24"/>
      <c r="N39" s="24"/>
      <c r="O39" s="25"/>
      <c r="P39" s="24"/>
      <c r="Q39" s="24"/>
    </row>
    <row r="40" spans="1:17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88"/>
      <c r="M40" s="24"/>
      <c r="N40" s="24"/>
      <c r="O40" s="25"/>
      <c r="P40" s="24"/>
      <c r="Q40" s="24"/>
    </row>
    <row r="41" spans="1:17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88"/>
      <c r="M41" s="24"/>
      <c r="N41" s="24"/>
      <c r="O41" s="25"/>
      <c r="P41" s="24"/>
      <c r="Q41" s="24"/>
    </row>
    <row r="42" spans="1:17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88"/>
      <c r="M42" s="24"/>
      <c r="N42" s="24"/>
      <c r="O42" s="25"/>
      <c r="P42" s="24"/>
      <c r="Q42" s="24"/>
    </row>
    <row r="43" spans="1:17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88"/>
      <c r="M43" s="24"/>
      <c r="N43" s="24"/>
      <c r="O43" s="24"/>
      <c r="P43" s="24"/>
      <c r="Q43" s="24"/>
    </row>
    <row r="44" spans="1:17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88"/>
      <c r="M44" s="24"/>
      <c r="N44" s="24"/>
      <c r="O44" s="24"/>
      <c r="P44" s="24"/>
      <c r="Q44" s="24"/>
    </row>
    <row r="45" spans="1:17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88"/>
      <c r="M45" s="24"/>
      <c r="N45" s="24"/>
      <c r="O45" s="24"/>
      <c r="P45" s="24"/>
      <c r="Q45" s="24"/>
    </row>
    <row r="46" spans="1:17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88"/>
      <c r="M46" s="24"/>
      <c r="N46" s="24"/>
      <c r="O46" s="24"/>
      <c r="P46" s="24"/>
      <c r="Q46" s="24"/>
    </row>
    <row r="47" spans="1:17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88"/>
      <c r="M47" s="24"/>
      <c r="N47" s="24"/>
      <c r="O47" s="24"/>
      <c r="P47" s="24"/>
      <c r="Q47" s="24"/>
    </row>
    <row r="48" spans="1:17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88"/>
      <c r="M48" s="24"/>
      <c r="N48" s="24"/>
      <c r="O48" s="24"/>
      <c r="P48" s="24"/>
      <c r="Q48" s="24"/>
    </row>
    <row r="49" spans="1:17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88"/>
      <c r="M49" s="24"/>
      <c r="N49" s="24"/>
      <c r="O49" s="24"/>
      <c r="P49" s="24"/>
      <c r="Q49" s="24"/>
    </row>
    <row r="50" spans="1:17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88"/>
      <c r="M50" s="24"/>
      <c r="N50" s="24"/>
      <c r="O50" s="24"/>
      <c r="P50" s="24"/>
      <c r="Q50" s="24"/>
    </row>
    <row r="51" spans="1:17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</row>
    <row r="52" spans="1:17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</row>
    <row r="53" spans="1:17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</row>
    <row r="54" spans="1:17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</row>
    <row r="55" spans="1:17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</row>
    <row r="56" spans="1:17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</row>
    <row r="57" spans="1:17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</row>
    <row r="58" spans="1:17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</row>
    <row r="59" spans="1:17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</row>
    <row r="60" spans="1:17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</row>
    <row r="61" spans="1:17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</row>
    <row r="62" spans="1:17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</row>
    <row r="63" spans="1:17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</row>
    <row r="64" spans="1:17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</row>
    <row r="65" spans="1:17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</row>
    <row r="66" spans="1:17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</row>
    <row r="67" spans="1:17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</row>
    <row r="68" spans="1:17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</row>
    <row r="69" spans="1:17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</row>
    <row r="70" spans="1:17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</row>
    <row r="71" spans="1:17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</row>
    <row r="72" spans="1:17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</row>
    <row r="73" spans="1:17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</row>
    <row r="74" spans="1:17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</row>
    <row r="75" spans="1:17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</row>
    <row r="76" spans="1:17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</row>
    <row r="77" spans="1:17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</row>
    <row r="78" spans="1:17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</row>
    <row r="79" spans="1:17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</row>
    <row r="80" spans="1:17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</row>
    <row r="81" spans="1:17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</row>
    <row r="82" spans="1:17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</row>
    <row r="83" spans="1:17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</row>
    <row r="84" spans="1:17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</row>
    <row r="85" spans="1:17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</row>
    <row r="86" spans="1:17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</row>
    <row r="87" spans="1:17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</row>
    <row r="88" spans="1:17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</row>
    <row r="89" spans="1:17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</row>
    <row r="90" spans="1:17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</row>
    <row r="91" spans="1:17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</row>
    <row r="92" spans="1:17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</row>
    <row r="93" spans="1:17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</row>
    <row r="94" spans="1:17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</row>
    <row r="95" spans="1:17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</row>
    <row r="96" spans="1:17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</row>
    <row r="97" spans="1:17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</row>
    <row r="98" spans="1:17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</row>
    <row r="99" spans="1:17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</row>
    <row r="100" spans="1:17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</row>
    <row r="101" spans="1:17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</row>
    <row r="102" spans="1:17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</row>
    <row r="103" spans="1:17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</row>
    <row r="104" spans="1:17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</row>
    <row r="105" spans="1:17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</row>
    <row r="106" spans="1:17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</row>
    <row r="107" spans="1:17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</row>
    <row r="108" spans="1:17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</row>
    <row r="109" spans="1:17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</row>
    <row r="110" spans="1:17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</row>
    <row r="111" spans="1:17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</row>
    <row r="112" spans="1:17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</row>
    <row r="113" spans="1:17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</row>
    <row r="114" spans="1:17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</row>
    <row r="115" spans="1:17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</row>
    <row r="116" spans="1:17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</row>
    <row r="117" spans="1:17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</row>
    <row r="118" spans="1:17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</row>
    <row r="119" spans="1:17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</row>
    <row r="120" spans="1:17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</row>
    <row r="121" spans="1:17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</row>
    <row r="122" spans="1:17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</row>
    <row r="123" spans="1:17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</row>
    <row r="124" spans="1:17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</row>
    <row r="125" spans="1:17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</row>
    <row r="126" spans="1:17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</row>
    <row r="127" spans="1:17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</row>
    <row r="128" spans="1:17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</row>
    <row r="129" spans="1:17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</row>
    <row r="130" spans="1:17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</row>
    <row r="131" spans="1:17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</row>
    <row r="132" spans="1:17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</row>
    <row r="133" spans="1:17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</row>
    <row r="134" spans="1:17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</row>
    <row r="135" spans="1:17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</row>
    <row r="136" spans="1:17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</row>
    <row r="137" spans="1:17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</row>
    <row r="138" spans="1:17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</row>
    <row r="139" spans="1:17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</row>
    <row r="140" spans="1:17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</row>
    <row r="141" spans="1:17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</row>
    <row r="142" spans="1:17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</row>
    <row r="143" spans="1:17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</row>
    <row r="144" spans="1:17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</row>
    <row r="145" spans="1:17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</row>
    <row r="146" spans="1:17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</row>
    <row r="147" spans="1:17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</row>
    <row r="148" spans="1:17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</row>
    <row r="149" spans="1:17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</row>
    <row r="150" spans="1:17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</row>
    <row r="151" spans="1:17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</row>
    <row r="152" spans="1:17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</row>
    <row r="153" spans="1:17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</row>
    <row r="154" spans="1:17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</row>
    <row r="155" spans="1:17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</row>
    <row r="156" spans="1:17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</row>
    <row r="157" spans="1:17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</row>
    <row r="158" spans="1:17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</row>
    <row r="159" spans="1:17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</row>
    <row r="160" spans="1:17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</row>
    <row r="161" spans="1:17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</row>
    <row r="162" spans="1:17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</row>
    <row r="163" spans="1:17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</row>
    <row r="164" spans="1:17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</row>
    <row r="165" spans="1:17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</row>
    <row r="166" spans="1:17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</row>
    <row r="167" spans="1:17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</row>
    <row r="168" spans="1:17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</row>
    <row r="169" spans="1:17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</row>
    <row r="170" spans="1:17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</row>
    <row r="171" spans="1:17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</row>
    <row r="172" spans="1:17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</row>
    <row r="173" spans="1:17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</row>
    <row r="174" spans="1:17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</row>
    <row r="175" spans="1:17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</row>
    <row r="176" spans="1:17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</row>
    <row r="177" spans="1:17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</row>
    <row r="178" spans="1:17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</row>
    <row r="179" spans="1:17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</row>
    <row r="180" spans="1:17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</row>
    <row r="181" spans="1:17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</row>
    <row r="182" spans="1:17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</row>
    <row r="183" spans="1:17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</row>
    <row r="184" spans="1:17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</row>
    <row r="185" spans="1:17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</row>
    <row r="186" spans="1:17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</row>
    <row r="187" spans="1:17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</row>
    <row r="188" spans="1:17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</row>
    <row r="189" spans="1:17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</row>
    <row r="190" spans="1:17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</row>
    <row r="191" spans="1:17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</row>
    <row r="192" spans="1:17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</row>
    <row r="193" spans="1:17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</row>
    <row r="194" spans="1:17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</row>
    <row r="195" spans="1:17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</row>
    <row r="196" spans="1:17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</row>
    <row r="197" spans="1:17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</row>
    <row r="198" spans="1:17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</row>
    <row r="199" spans="1:17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</row>
    <row r="200" spans="1:17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</row>
    <row r="201" spans="1:17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</row>
    <row r="202" spans="1:17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</row>
    <row r="203" spans="1:17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</row>
    <row r="204" spans="1:17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</row>
    <row r="205" spans="1:17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</row>
    <row r="206" spans="1:17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</row>
    <row r="207" spans="1:17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</row>
    <row r="208" spans="1:17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</row>
    <row r="209" spans="1:17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</row>
    <row r="210" spans="1:17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</row>
    <row r="211" spans="1:17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</row>
    <row r="212" spans="1:17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</row>
    <row r="213" spans="1:17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</row>
    <row r="214" spans="1:17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</row>
    <row r="215" spans="1:17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</row>
    <row r="216" spans="1:17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</row>
    <row r="217" spans="1:17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</row>
    <row r="218" spans="1:17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</row>
    <row r="219" spans="1:17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</row>
    <row r="220" spans="1:17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</row>
    <row r="221" spans="1:17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</row>
    <row r="222" spans="1:17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</row>
    <row r="223" spans="1:17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</row>
    <row r="224" spans="1:17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</row>
    <row r="225" spans="1:17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</row>
  </sheetData>
  <mergeCells count="69">
    <mergeCell ref="O24:O32"/>
    <mergeCell ref="P24:P32"/>
    <mergeCell ref="Q24:Q32"/>
    <mergeCell ref="M30:M32"/>
    <mergeCell ref="N30:N32"/>
    <mergeCell ref="M24:M26"/>
    <mergeCell ref="N24:N26"/>
    <mergeCell ref="M27:M29"/>
    <mergeCell ref="N27:N29"/>
    <mergeCell ref="M16:M18"/>
    <mergeCell ref="N16:N18"/>
    <mergeCell ref="O16:O23"/>
    <mergeCell ref="P16:P23"/>
    <mergeCell ref="Q16:Q23"/>
    <mergeCell ref="M19:M21"/>
    <mergeCell ref="N19:N21"/>
    <mergeCell ref="M22:M23"/>
    <mergeCell ref="N22:N23"/>
    <mergeCell ref="A12:A15"/>
    <mergeCell ref="B12:E12"/>
    <mergeCell ref="F12:H12"/>
    <mergeCell ref="A16:A23"/>
    <mergeCell ref="B16:B18"/>
    <mergeCell ref="C16:C18"/>
    <mergeCell ref="D16:D18"/>
    <mergeCell ref="E16:E18"/>
    <mergeCell ref="B19:B21"/>
    <mergeCell ref="C19:C21"/>
    <mergeCell ref="D19:D21"/>
    <mergeCell ref="E19:E21"/>
    <mergeCell ref="B22:B23"/>
    <mergeCell ref="C22:C23"/>
    <mergeCell ref="D22:D23"/>
    <mergeCell ref="E22:E23"/>
    <mergeCell ref="I12:Q12"/>
    <mergeCell ref="B13:B15"/>
    <mergeCell ref="C13:C15"/>
    <mergeCell ref="E13:E15"/>
    <mergeCell ref="F13:F15"/>
    <mergeCell ref="G13:G15"/>
    <mergeCell ref="H13:H15"/>
    <mergeCell ref="I13:K14"/>
    <mergeCell ref="L13:N14"/>
    <mergeCell ref="O13:Q14"/>
    <mergeCell ref="A24:A32"/>
    <mergeCell ref="C24:C26"/>
    <mergeCell ref="D24:D26"/>
    <mergeCell ref="E24:E26"/>
    <mergeCell ref="L24:L26"/>
    <mergeCell ref="B27:B29"/>
    <mergeCell ref="C27:C29"/>
    <mergeCell ref="D27:D29"/>
    <mergeCell ref="E27:E29"/>
    <mergeCell ref="L27:L29"/>
    <mergeCell ref="B30:B32"/>
    <mergeCell ref="C30:C32"/>
    <mergeCell ref="D30:D32"/>
    <mergeCell ref="E30:E32"/>
    <mergeCell ref="L30:L32"/>
    <mergeCell ref="L48:L50"/>
    <mergeCell ref="D13:D15"/>
    <mergeCell ref="L34:L36"/>
    <mergeCell ref="L37:L39"/>
    <mergeCell ref="L40:L41"/>
    <mergeCell ref="L42:L44"/>
    <mergeCell ref="L45:L47"/>
    <mergeCell ref="L16:L18"/>
    <mergeCell ref="L19:L21"/>
    <mergeCell ref="L22:L23"/>
  </mergeCells>
  <pageMargins left="0.17" right="0.17" top="0.14000000000000001" bottom="0.13" header="0.12" footer="0.13"/>
  <pageSetup paperSize="9" orientation="landscape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46"/>
  <sheetViews>
    <sheetView topLeftCell="A9" workbookViewId="0">
      <selection activeCell="G36" sqref="G36"/>
    </sheetView>
  </sheetViews>
  <sheetFormatPr baseColWidth="10" defaultRowHeight="15"/>
  <cols>
    <col min="1" max="1" width="3" style="2" customWidth="1"/>
    <col min="2" max="2" width="6.140625" style="2" customWidth="1"/>
    <col min="3" max="3" width="16.5703125" style="2" customWidth="1"/>
    <col min="4" max="4" width="6.7109375" style="2" customWidth="1"/>
    <col min="5" max="5" width="4.85546875" style="2" customWidth="1"/>
    <col min="6" max="6" width="24.140625" style="2" customWidth="1"/>
    <col min="7" max="7" width="6.140625" style="2" customWidth="1"/>
    <col min="8" max="8" width="5.7109375" style="2" customWidth="1"/>
    <col min="9" max="9" width="7" style="2" customWidth="1"/>
    <col min="10" max="10" width="6.85546875" style="2" customWidth="1"/>
    <col min="11" max="11" width="8.42578125" style="2" customWidth="1"/>
    <col min="12" max="12" width="6" style="2" customWidth="1"/>
    <col min="13" max="13" width="6.42578125" style="2" customWidth="1"/>
    <col min="14" max="14" width="7.42578125" style="2" customWidth="1"/>
    <col min="15" max="15" width="5.85546875" style="2" customWidth="1"/>
    <col min="16" max="16" width="6.28515625" style="2" customWidth="1"/>
    <col min="17" max="17" width="6.7109375" style="2" customWidth="1"/>
    <col min="18" max="16384" width="11.42578125" style="2"/>
  </cols>
  <sheetData>
    <row r="1" spans="1:19">
      <c r="A1" s="11" t="s">
        <v>67</v>
      </c>
      <c r="B1"/>
      <c r="C1"/>
      <c r="D1"/>
      <c r="E1"/>
      <c r="F1"/>
      <c r="G1"/>
      <c r="H1"/>
      <c r="I1"/>
      <c r="J1"/>
      <c r="K1"/>
      <c r="L1" s="11" t="s">
        <v>68</v>
      </c>
    </row>
    <row r="2" spans="1:19">
      <c r="A2" s="18" t="s">
        <v>69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8" t="s">
        <v>70</v>
      </c>
      <c r="M2" s="19"/>
      <c r="N2" s="23"/>
      <c r="O2" s="23"/>
      <c r="P2" s="23"/>
      <c r="Q2" s="23"/>
    </row>
    <row r="3" spans="1:19">
      <c r="A3" s="12" t="s">
        <v>71</v>
      </c>
      <c r="B3"/>
      <c r="C3"/>
      <c r="D3"/>
      <c r="E3"/>
      <c r="F3"/>
      <c r="G3"/>
      <c r="H3"/>
      <c r="I3"/>
      <c r="J3"/>
      <c r="K3"/>
      <c r="L3"/>
      <c r="M3"/>
    </row>
    <row r="4" spans="1:19">
      <c r="A4" s="12" t="s">
        <v>72</v>
      </c>
      <c r="B4"/>
      <c r="C4"/>
      <c r="D4"/>
      <c r="E4"/>
      <c r="F4"/>
      <c r="G4"/>
      <c r="H4"/>
      <c r="I4"/>
      <c r="J4"/>
      <c r="K4"/>
      <c r="L4"/>
      <c r="M4"/>
    </row>
    <row r="5" spans="1:19">
      <c r="A5" s="12" t="s">
        <v>73</v>
      </c>
      <c r="B5"/>
      <c r="C5"/>
      <c r="D5"/>
      <c r="E5"/>
      <c r="F5"/>
      <c r="G5"/>
      <c r="H5"/>
      <c r="I5"/>
      <c r="J5"/>
      <c r="K5"/>
      <c r="L5"/>
      <c r="M5"/>
    </row>
    <row r="6" spans="1:19" ht="15.75">
      <c r="A6" s="13"/>
      <c r="B6"/>
      <c r="C6"/>
      <c r="D6"/>
      <c r="E6"/>
      <c r="F6"/>
      <c r="G6"/>
      <c r="H6" s="15" t="s">
        <v>74</v>
      </c>
      <c r="I6"/>
      <c r="J6"/>
      <c r="K6"/>
      <c r="L6"/>
      <c r="M6"/>
    </row>
    <row r="7" spans="1:19">
      <c r="B7"/>
      <c r="C7"/>
      <c r="D7"/>
      <c r="E7"/>
      <c r="F7"/>
      <c r="G7"/>
      <c r="H7"/>
      <c r="I7"/>
      <c r="J7"/>
      <c r="K7"/>
      <c r="L7"/>
      <c r="M7"/>
    </row>
    <row r="11" spans="1:19" ht="2.25" customHeight="1" thickBot="1"/>
    <row r="12" spans="1:19" ht="28.5" customHeight="1" thickBot="1">
      <c r="A12" s="106" t="s">
        <v>0</v>
      </c>
      <c r="B12" s="105" t="s">
        <v>1</v>
      </c>
      <c r="C12" s="105"/>
      <c r="D12" s="105"/>
      <c r="E12" s="105"/>
      <c r="F12" s="105" t="s">
        <v>2</v>
      </c>
      <c r="G12" s="105"/>
      <c r="H12" s="105"/>
      <c r="I12" s="92" t="s">
        <v>3</v>
      </c>
      <c r="J12" s="92"/>
      <c r="K12" s="92"/>
      <c r="L12" s="92"/>
      <c r="M12" s="92"/>
      <c r="N12" s="92"/>
      <c r="O12" s="92"/>
      <c r="P12" s="92"/>
      <c r="Q12" s="92"/>
    </row>
    <row r="13" spans="1:19" ht="25.5" customHeight="1" thickBot="1">
      <c r="A13" s="106"/>
      <c r="B13" s="92" t="s">
        <v>4</v>
      </c>
      <c r="C13" s="92" t="s">
        <v>5</v>
      </c>
      <c r="D13" s="92" t="s">
        <v>76</v>
      </c>
      <c r="E13" s="92" t="s">
        <v>8</v>
      </c>
      <c r="F13" s="92" t="s">
        <v>9</v>
      </c>
      <c r="G13" s="92" t="s">
        <v>10</v>
      </c>
      <c r="H13" s="92" t="s">
        <v>8</v>
      </c>
      <c r="I13" s="92" t="s">
        <v>11</v>
      </c>
      <c r="J13" s="92"/>
      <c r="K13" s="92"/>
      <c r="L13" s="92" t="s">
        <v>12</v>
      </c>
      <c r="M13" s="92"/>
      <c r="N13" s="92"/>
      <c r="O13" s="92" t="s">
        <v>13</v>
      </c>
      <c r="P13" s="92"/>
      <c r="Q13" s="92"/>
    </row>
    <row r="14" spans="1:19" ht="1.5" customHeight="1" thickBot="1">
      <c r="A14" s="106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</row>
    <row r="15" spans="1:19" ht="16.5" customHeight="1" thickBot="1">
      <c r="A15" s="106"/>
      <c r="B15" s="92"/>
      <c r="C15" s="92"/>
      <c r="D15" s="92"/>
      <c r="E15" s="92"/>
      <c r="F15" s="92"/>
      <c r="G15" s="92"/>
      <c r="H15" s="92"/>
      <c r="I15" s="46" t="s">
        <v>14</v>
      </c>
      <c r="J15" s="46" t="s">
        <v>6</v>
      </c>
      <c r="K15" s="46" t="s">
        <v>15</v>
      </c>
      <c r="L15" s="46" t="s">
        <v>14</v>
      </c>
      <c r="M15" s="46" t="s">
        <v>6</v>
      </c>
      <c r="N15" s="46" t="s">
        <v>15</v>
      </c>
      <c r="O15" s="46" t="s">
        <v>14</v>
      </c>
      <c r="P15" s="46" t="s">
        <v>6</v>
      </c>
      <c r="Q15" s="46" t="s">
        <v>15</v>
      </c>
      <c r="S15" s="22"/>
    </row>
    <row r="16" spans="1:19" ht="16.5" thickBot="1">
      <c r="A16" s="104" t="s">
        <v>42</v>
      </c>
      <c r="B16" s="105" t="s">
        <v>17</v>
      </c>
      <c r="C16" s="92" t="s">
        <v>18</v>
      </c>
      <c r="D16" s="92">
        <v>14</v>
      </c>
      <c r="E16" s="92">
        <v>7</v>
      </c>
      <c r="F16" s="46" t="s">
        <v>43</v>
      </c>
      <c r="G16" s="47">
        <v>5</v>
      </c>
      <c r="H16" s="42">
        <v>5</v>
      </c>
      <c r="I16" s="36"/>
      <c r="J16" s="81">
        <f>IF(I16&gt;=10,G16,0)</f>
        <v>0</v>
      </c>
      <c r="K16" s="82" t="s">
        <v>108</v>
      </c>
      <c r="L16" s="101">
        <f>(I16*H16+I17*H17+I18*H18)/14</f>
        <v>0</v>
      </c>
      <c r="M16" s="94">
        <f>IF(L16&gt;=10,D16,J16+J17+J18)</f>
        <v>0</v>
      </c>
      <c r="N16" s="98" t="s">
        <v>108</v>
      </c>
      <c r="O16" s="101">
        <f>(L16*E16+L19*E19+L22*E22)/(E16+E19+E22)</f>
        <v>0</v>
      </c>
      <c r="P16" s="102">
        <v>30</v>
      </c>
      <c r="Q16" s="103" t="s">
        <v>108</v>
      </c>
    </row>
    <row r="17" spans="1:17" ht="16.5" thickBot="1">
      <c r="A17" s="104"/>
      <c r="B17" s="105"/>
      <c r="C17" s="92"/>
      <c r="D17" s="92"/>
      <c r="E17" s="92"/>
      <c r="F17" s="46" t="s">
        <v>44</v>
      </c>
      <c r="G17" s="47">
        <v>5</v>
      </c>
      <c r="H17" s="42">
        <v>5</v>
      </c>
      <c r="I17" s="36"/>
      <c r="J17" s="81">
        <f t="shared" ref="J17:J30" si="0">IF(I17&gt;=10,G17,0)</f>
        <v>0</v>
      </c>
      <c r="K17" s="82" t="s">
        <v>108</v>
      </c>
      <c r="L17" s="101"/>
      <c r="M17" s="94"/>
      <c r="N17" s="100"/>
      <c r="O17" s="101"/>
      <c r="P17" s="102"/>
      <c r="Q17" s="103"/>
    </row>
    <row r="18" spans="1:17" ht="16.5" thickBot="1">
      <c r="A18" s="104"/>
      <c r="B18" s="105"/>
      <c r="C18" s="92"/>
      <c r="D18" s="92"/>
      <c r="E18" s="92"/>
      <c r="F18" s="46" t="s">
        <v>45</v>
      </c>
      <c r="G18" s="47">
        <v>4</v>
      </c>
      <c r="H18" s="42">
        <v>4</v>
      </c>
      <c r="I18" s="36"/>
      <c r="J18" s="81">
        <f t="shared" si="0"/>
        <v>0</v>
      </c>
      <c r="K18" s="82" t="s">
        <v>108</v>
      </c>
      <c r="L18" s="101"/>
      <c r="M18" s="94"/>
      <c r="N18" s="99"/>
      <c r="O18" s="101"/>
      <c r="P18" s="102"/>
      <c r="Q18" s="103"/>
    </row>
    <row r="19" spans="1:17" ht="16.5" thickBot="1">
      <c r="A19" s="104"/>
      <c r="B19" s="92" t="s">
        <v>23</v>
      </c>
      <c r="C19" s="92" t="s">
        <v>18</v>
      </c>
      <c r="D19" s="92">
        <v>12</v>
      </c>
      <c r="E19" s="92">
        <v>6</v>
      </c>
      <c r="F19" s="46" t="s">
        <v>46</v>
      </c>
      <c r="G19" s="47">
        <v>4</v>
      </c>
      <c r="H19" s="42">
        <v>1</v>
      </c>
      <c r="I19" s="36"/>
      <c r="J19" s="81">
        <f t="shared" si="0"/>
        <v>0</v>
      </c>
      <c r="K19" s="82" t="s">
        <v>20</v>
      </c>
      <c r="L19" s="101">
        <f>(I19*H19+I20*H20+I21*H21)/3</f>
        <v>0</v>
      </c>
      <c r="M19" s="94">
        <f>IF(L19&gt;=10,D19,J19+J20+J21)</f>
        <v>0</v>
      </c>
      <c r="N19" s="98" t="s">
        <v>20</v>
      </c>
      <c r="O19" s="101"/>
      <c r="P19" s="102"/>
      <c r="Q19" s="103"/>
    </row>
    <row r="20" spans="1:17" ht="16.5" thickBot="1">
      <c r="A20" s="104"/>
      <c r="B20" s="92"/>
      <c r="C20" s="92"/>
      <c r="D20" s="92"/>
      <c r="E20" s="92"/>
      <c r="F20" s="46" t="s">
        <v>47</v>
      </c>
      <c r="G20" s="47">
        <v>4</v>
      </c>
      <c r="H20" s="42">
        <v>1</v>
      </c>
      <c r="I20" s="36"/>
      <c r="J20" s="81">
        <f t="shared" si="0"/>
        <v>0</v>
      </c>
      <c r="K20" s="77" t="s">
        <v>20</v>
      </c>
      <c r="L20" s="101"/>
      <c r="M20" s="94"/>
      <c r="N20" s="100"/>
      <c r="O20" s="101"/>
      <c r="P20" s="102"/>
      <c r="Q20" s="103"/>
    </row>
    <row r="21" spans="1:17" ht="16.5" thickBot="1">
      <c r="A21" s="104"/>
      <c r="B21" s="92"/>
      <c r="C21" s="92"/>
      <c r="D21" s="92"/>
      <c r="E21" s="92"/>
      <c r="F21" s="46" t="s">
        <v>48</v>
      </c>
      <c r="G21" s="47">
        <v>4</v>
      </c>
      <c r="H21" s="42">
        <v>1</v>
      </c>
      <c r="I21" s="36"/>
      <c r="J21" s="81">
        <f t="shared" si="0"/>
        <v>0</v>
      </c>
      <c r="K21" s="77" t="s">
        <v>20</v>
      </c>
      <c r="L21" s="101"/>
      <c r="M21" s="94"/>
      <c r="N21" s="99"/>
      <c r="O21" s="101"/>
      <c r="P21" s="102"/>
      <c r="Q21" s="103"/>
    </row>
    <row r="22" spans="1:17" ht="16.5" thickBot="1">
      <c r="A22" s="104"/>
      <c r="B22" s="92" t="s">
        <v>28</v>
      </c>
      <c r="C22" s="92" t="s">
        <v>29</v>
      </c>
      <c r="D22" s="92">
        <v>4</v>
      </c>
      <c r="E22" s="92">
        <v>2</v>
      </c>
      <c r="F22" s="46" t="s">
        <v>39</v>
      </c>
      <c r="G22" s="47">
        <v>2</v>
      </c>
      <c r="H22" s="42">
        <v>1</v>
      </c>
      <c r="I22" s="36"/>
      <c r="J22" s="81">
        <f t="shared" si="0"/>
        <v>0</v>
      </c>
      <c r="K22" s="77" t="s">
        <v>20</v>
      </c>
      <c r="L22" s="98">
        <f>(I22*H22+I23*H23)/2</f>
        <v>0</v>
      </c>
      <c r="M22" s="94">
        <f>IF(L22&gt;=10,D22,J22+J23)</f>
        <v>0</v>
      </c>
      <c r="N22" s="98" t="s">
        <v>20</v>
      </c>
      <c r="O22" s="101"/>
      <c r="P22" s="102"/>
      <c r="Q22" s="103"/>
    </row>
    <row r="23" spans="1:17" ht="18" customHeight="1" thickBot="1">
      <c r="A23" s="104"/>
      <c r="B23" s="92"/>
      <c r="C23" s="92"/>
      <c r="D23" s="92"/>
      <c r="E23" s="92"/>
      <c r="F23" s="46" t="s">
        <v>49</v>
      </c>
      <c r="G23" s="47">
        <v>2</v>
      </c>
      <c r="H23" s="42">
        <v>1</v>
      </c>
      <c r="I23" s="36"/>
      <c r="J23" s="81">
        <f t="shared" si="0"/>
        <v>0</v>
      </c>
      <c r="K23" s="77" t="s">
        <v>20</v>
      </c>
      <c r="L23" s="99"/>
      <c r="M23" s="94"/>
      <c r="N23" s="99"/>
      <c r="O23" s="101"/>
      <c r="P23" s="102"/>
      <c r="Q23" s="103"/>
    </row>
    <row r="24" spans="1:17" ht="16.5" thickBot="1">
      <c r="A24" s="104" t="s">
        <v>50</v>
      </c>
      <c r="B24" s="46"/>
      <c r="C24" s="92" t="s">
        <v>18</v>
      </c>
      <c r="D24" s="92">
        <v>16</v>
      </c>
      <c r="E24" s="92">
        <v>8</v>
      </c>
      <c r="F24" s="46" t="s">
        <v>51</v>
      </c>
      <c r="G24" s="47">
        <v>5</v>
      </c>
      <c r="H24" s="42">
        <v>5</v>
      </c>
      <c r="I24" s="36"/>
      <c r="J24" s="81">
        <f t="shared" si="0"/>
        <v>0</v>
      </c>
      <c r="K24" s="77" t="s">
        <v>20</v>
      </c>
      <c r="L24" s="101">
        <f>(I24*H24+I25*H25+I26*H26)/16</f>
        <v>0</v>
      </c>
      <c r="M24" s="94">
        <f>IF(L24&gt;=10,D24,J24+J25+J26)</f>
        <v>0</v>
      </c>
      <c r="N24" s="98" t="s">
        <v>20</v>
      </c>
      <c r="O24" s="101">
        <f>(L24*E24+L27*E27+L30*E30)/15</f>
        <v>0</v>
      </c>
      <c r="P24" s="102">
        <v>30</v>
      </c>
      <c r="Q24" s="103" t="s">
        <v>20</v>
      </c>
    </row>
    <row r="25" spans="1:17" ht="16.5" thickBot="1">
      <c r="A25" s="104"/>
      <c r="B25" s="46" t="s">
        <v>17</v>
      </c>
      <c r="C25" s="92"/>
      <c r="D25" s="92"/>
      <c r="E25" s="92"/>
      <c r="F25" s="46" t="s">
        <v>52</v>
      </c>
      <c r="G25" s="47">
        <v>6</v>
      </c>
      <c r="H25" s="42">
        <v>6</v>
      </c>
      <c r="I25" s="36"/>
      <c r="J25" s="81">
        <f t="shared" si="0"/>
        <v>0</v>
      </c>
      <c r="K25" s="77" t="s">
        <v>20</v>
      </c>
      <c r="L25" s="101"/>
      <c r="M25" s="94"/>
      <c r="N25" s="100"/>
      <c r="O25" s="101"/>
      <c r="P25" s="102"/>
      <c r="Q25" s="103"/>
    </row>
    <row r="26" spans="1:17" ht="16.5" thickBot="1">
      <c r="A26" s="104"/>
      <c r="B26" s="48"/>
      <c r="C26" s="92"/>
      <c r="D26" s="92"/>
      <c r="E26" s="92"/>
      <c r="F26" s="46" t="s">
        <v>53</v>
      </c>
      <c r="G26" s="47">
        <v>5</v>
      </c>
      <c r="H26" s="42">
        <v>5</v>
      </c>
      <c r="I26" s="36"/>
      <c r="J26" s="81">
        <f t="shared" si="0"/>
        <v>0</v>
      </c>
      <c r="K26" s="77" t="s">
        <v>20</v>
      </c>
      <c r="L26" s="101"/>
      <c r="M26" s="94"/>
      <c r="N26" s="99"/>
      <c r="O26" s="101"/>
      <c r="P26" s="102"/>
      <c r="Q26" s="103"/>
    </row>
    <row r="27" spans="1:17" ht="16.5" thickBot="1">
      <c r="A27" s="104"/>
      <c r="B27" s="92" t="s">
        <v>17</v>
      </c>
      <c r="C27" s="92" t="s">
        <v>18</v>
      </c>
      <c r="D27" s="92">
        <v>12</v>
      </c>
      <c r="E27" s="92">
        <v>6</v>
      </c>
      <c r="F27" s="46" t="s">
        <v>54</v>
      </c>
      <c r="G27" s="47">
        <v>4</v>
      </c>
      <c r="H27" s="42">
        <v>1</v>
      </c>
      <c r="I27" s="36"/>
      <c r="J27" s="81">
        <f t="shared" si="0"/>
        <v>0</v>
      </c>
      <c r="K27" s="77" t="s">
        <v>20</v>
      </c>
      <c r="L27" s="101">
        <f>(I27*H27+I28*H28+I29*H29)/3</f>
        <v>0</v>
      </c>
      <c r="M27" s="94">
        <f>IF(L27&gt;=10,D27,J27+J28+J29)</f>
        <v>0</v>
      </c>
      <c r="N27" s="98" t="s">
        <v>20</v>
      </c>
      <c r="O27" s="101"/>
      <c r="P27" s="102"/>
      <c r="Q27" s="103"/>
    </row>
    <row r="28" spans="1:17" ht="16.5" thickBot="1">
      <c r="A28" s="104"/>
      <c r="B28" s="92"/>
      <c r="C28" s="92"/>
      <c r="D28" s="92"/>
      <c r="E28" s="92"/>
      <c r="F28" s="46" t="s">
        <v>55</v>
      </c>
      <c r="G28" s="47">
        <v>4</v>
      </c>
      <c r="H28" s="42">
        <v>1</v>
      </c>
      <c r="I28" s="36"/>
      <c r="J28" s="81">
        <f t="shared" si="0"/>
        <v>0</v>
      </c>
      <c r="K28" s="77" t="s">
        <v>20</v>
      </c>
      <c r="L28" s="101"/>
      <c r="M28" s="94"/>
      <c r="N28" s="100"/>
      <c r="O28" s="101"/>
      <c r="P28" s="102"/>
      <c r="Q28" s="103"/>
    </row>
    <row r="29" spans="1:17" ht="16.5" thickBot="1">
      <c r="A29" s="104"/>
      <c r="B29" s="92"/>
      <c r="C29" s="92"/>
      <c r="D29" s="92"/>
      <c r="E29" s="92"/>
      <c r="F29" s="46" t="s">
        <v>56</v>
      </c>
      <c r="G29" s="47">
        <v>4</v>
      </c>
      <c r="H29" s="42">
        <v>1</v>
      </c>
      <c r="I29" s="36"/>
      <c r="J29" s="81">
        <f t="shared" si="0"/>
        <v>0</v>
      </c>
      <c r="K29" s="77" t="s">
        <v>20</v>
      </c>
      <c r="L29" s="101"/>
      <c r="M29" s="94"/>
      <c r="N29" s="99"/>
      <c r="O29" s="101"/>
      <c r="P29" s="102"/>
      <c r="Q29" s="103"/>
    </row>
    <row r="30" spans="1:17" ht="40.5" customHeight="1" thickBot="1">
      <c r="A30" s="104"/>
      <c r="B30" s="46" t="s">
        <v>23</v>
      </c>
      <c r="C30" s="46" t="s">
        <v>29</v>
      </c>
      <c r="D30" s="46">
        <v>2</v>
      </c>
      <c r="E30" s="46">
        <v>1</v>
      </c>
      <c r="F30" s="46" t="s">
        <v>57</v>
      </c>
      <c r="G30" s="47">
        <v>2</v>
      </c>
      <c r="H30" s="42">
        <v>1</v>
      </c>
      <c r="I30" s="36"/>
      <c r="J30" s="81">
        <f t="shared" si="0"/>
        <v>0</v>
      </c>
      <c r="K30" s="77" t="s">
        <v>20</v>
      </c>
      <c r="L30" s="36">
        <f>I30</f>
        <v>0</v>
      </c>
      <c r="M30" s="36">
        <f>J30</f>
        <v>0</v>
      </c>
      <c r="N30" s="77" t="s">
        <v>20</v>
      </c>
      <c r="O30" s="101"/>
      <c r="P30" s="102"/>
      <c r="Q30" s="103"/>
    </row>
    <row r="31" spans="1:17">
      <c r="A31" s="21" t="s">
        <v>75</v>
      </c>
      <c r="B31"/>
      <c r="C31" s="7"/>
      <c r="D31" s="26">
        <f>(O16*15+O24*15)/30</f>
        <v>0</v>
      </c>
      <c r="E31" s="27" t="s">
        <v>78</v>
      </c>
      <c r="F31" s="21" t="s">
        <v>114</v>
      </c>
      <c r="G31" s="7"/>
      <c r="H31" s="7"/>
      <c r="I31" s="7"/>
      <c r="J31" s="7"/>
      <c r="K31" s="7"/>
      <c r="L31" s="21" t="s">
        <v>113</v>
      </c>
      <c r="M31" s="7"/>
      <c r="N31" s="7"/>
      <c r="O31" s="7"/>
      <c r="P31" s="7"/>
    </row>
    <row r="32" spans="1:17" ht="20.25">
      <c r="A32" s="21" t="s">
        <v>109</v>
      </c>
      <c r="B32"/>
      <c r="C32"/>
      <c r="D32"/>
      <c r="E32"/>
      <c r="F32" s="7"/>
      <c r="G32" s="7"/>
      <c r="H32" s="7"/>
      <c r="I32" s="7"/>
      <c r="J32" s="7"/>
      <c r="K32" s="7"/>
      <c r="L32" s="79" t="s">
        <v>120</v>
      </c>
      <c r="M32" s="7"/>
      <c r="N32" s="7"/>
      <c r="O32" s="7"/>
      <c r="P32" s="7"/>
    </row>
    <row r="33" spans="2:15" s="7" customFormat="1" ht="15" customHeight="1">
      <c r="B33"/>
      <c r="C33"/>
      <c r="D33" s="15" t="s">
        <v>116</v>
      </c>
      <c r="E33"/>
      <c r="L33" s="86"/>
      <c r="N33" s="87" t="s">
        <v>117</v>
      </c>
      <c r="O33" s="10"/>
    </row>
    <row r="34" spans="2:15" ht="15" customHeight="1">
      <c r="J34" s="5"/>
    </row>
    <row r="35" spans="2:15" ht="15" customHeight="1">
      <c r="J35" s="5"/>
    </row>
    <row r="36" spans="2:15" ht="15" customHeight="1">
      <c r="J36" s="5"/>
    </row>
    <row r="37" spans="2:15" ht="15" customHeight="1">
      <c r="J37" s="5"/>
    </row>
    <row r="38" spans="2:15" ht="15" customHeight="1">
      <c r="J38" s="5"/>
    </row>
    <row r="39" spans="2:15" ht="15" customHeight="1">
      <c r="J39" s="5"/>
    </row>
    <row r="40" spans="2:15" ht="15" customHeight="1">
      <c r="J40" s="5"/>
    </row>
    <row r="41" spans="2:15" ht="15" customHeight="1">
      <c r="J41" s="5"/>
    </row>
    <row r="42" spans="2:15" ht="15" customHeight="1">
      <c r="J42" s="5"/>
    </row>
    <row r="43" spans="2:15" ht="15" customHeight="1">
      <c r="J43" s="5"/>
    </row>
    <row r="44" spans="2:15" ht="15" customHeight="1">
      <c r="J44" s="5"/>
    </row>
    <row r="45" spans="2:15" ht="15.75">
      <c r="J45" s="3"/>
    </row>
    <row r="46" spans="2:15">
      <c r="J46" s="4"/>
    </row>
  </sheetData>
  <mergeCells count="56">
    <mergeCell ref="A12:A15"/>
    <mergeCell ref="B12:E12"/>
    <mergeCell ref="F12:H12"/>
    <mergeCell ref="I12:Q12"/>
    <mergeCell ref="B13:B15"/>
    <mergeCell ref="C13:C15"/>
    <mergeCell ref="E13:E15"/>
    <mergeCell ref="F13:F15"/>
    <mergeCell ref="G13:G15"/>
    <mergeCell ref="H13:H15"/>
    <mergeCell ref="D13:D15"/>
    <mergeCell ref="A16:A23"/>
    <mergeCell ref="B16:B18"/>
    <mergeCell ref="C16:C18"/>
    <mergeCell ref="D16:D18"/>
    <mergeCell ref="E16:E18"/>
    <mergeCell ref="B22:B23"/>
    <mergeCell ref="C22:C23"/>
    <mergeCell ref="D22:D23"/>
    <mergeCell ref="E22:E23"/>
    <mergeCell ref="B19:B21"/>
    <mergeCell ref="C19:C21"/>
    <mergeCell ref="D19:D21"/>
    <mergeCell ref="E19:E21"/>
    <mergeCell ref="A24:A30"/>
    <mergeCell ref="C24:C26"/>
    <mergeCell ref="D24:D26"/>
    <mergeCell ref="E24:E26"/>
    <mergeCell ref="L24:L26"/>
    <mergeCell ref="Q24:Q30"/>
    <mergeCell ref="B27:B29"/>
    <mergeCell ref="C27:C29"/>
    <mergeCell ref="D27:D29"/>
    <mergeCell ref="E27:E29"/>
    <mergeCell ref="L27:L29"/>
    <mergeCell ref="M27:M29"/>
    <mergeCell ref="M24:M26"/>
    <mergeCell ref="N27:N29"/>
    <mergeCell ref="N24:N26"/>
    <mergeCell ref="O24:O30"/>
    <mergeCell ref="P24:P30"/>
    <mergeCell ref="N22:N23"/>
    <mergeCell ref="N16:N18"/>
    <mergeCell ref="O16:O23"/>
    <mergeCell ref="P16:P23"/>
    <mergeCell ref="I13:K14"/>
    <mergeCell ref="L13:N14"/>
    <mergeCell ref="O13:Q14"/>
    <mergeCell ref="Q16:Q23"/>
    <mergeCell ref="M19:M21"/>
    <mergeCell ref="L16:L18"/>
    <mergeCell ref="M16:M18"/>
    <mergeCell ref="N19:N21"/>
    <mergeCell ref="M22:M23"/>
    <mergeCell ref="L22:L23"/>
    <mergeCell ref="L19:L21"/>
  </mergeCells>
  <pageMargins left="0.17" right="0.17" top="0.12" bottom="0.13" header="0.14000000000000001" footer="0.13"/>
  <pageSetup paperSize="9" orientation="landscape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5"/>
  <sheetViews>
    <sheetView topLeftCell="A10" workbookViewId="0">
      <selection activeCell="M25" sqref="M25"/>
    </sheetView>
  </sheetViews>
  <sheetFormatPr baseColWidth="10" defaultRowHeight="15"/>
  <cols>
    <col min="1" max="1" width="3.28515625" style="7" customWidth="1"/>
    <col min="2" max="2" width="6.7109375" style="7" customWidth="1"/>
    <col min="3" max="3" width="17.5703125" style="7" customWidth="1"/>
    <col min="4" max="4" width="6" style="7" customWidth="1"/>
    <col min="5" max="5" width="5" style="7" customWidth="1"/>
    <col min="6" max="6" width="24.42578125" style="7" customWidth="1"/>
    <col min="7" max="7" width="7.5703125" style="7" customWidth="1"/>
    <col min="8" max="8" width="5.28515625" style="7" customWidth="1"/>
    <col min="9" max="9" width="7.5703125" style="7" customWidth="1"/>
    <col min="10" max="10" width="7.42578125" style="7" customWidth="1"/>
    <col min="11" max="11" width="8" style="7" customWidth="1"/>
    <col min="12" max="12" width="6.85546875" style="7" customWidth="1"/>
    <col min="13" max="13" width="7.140625" style="7" customWidth="1"/>
    <col min="14" max="14" width="7.28515625" style="7" customWidth="1"/>
    <col min="15" max="15" width="6.85546875" style="7" customWidth="1"/>
    <col min="16" max="16" width="8" style="7" customWidth="1"/>
    <col min="17" max="17" width="7" style="7" customWidth="1"/>
    <col min="18" max="16384" width="11.42578125" style="7"/>
  </cols>
  <sheetData>
    <row r="1" spans="1:18">
      <c r="A1" s="16" t="s">
        <v>67</v>
      </c>
      <c r="B1" s="17"/>
      <c r="C1" s="17"/>
      <c r="D1" s="17"/>
      <c r="E1" s="17"/>
      <c r="F1" s="17"/>
      <c r="G1" s="17"/>
      <c r="H1" s="17"/>
      <c r="I1" s="17"/>
      <c r="J1" s="17"/>
      <c r="K1" s="16" t="s">
        <v>68</v>
      </c>
      <c r="L1" s="17"/>
      <c r="N1" s="9"/>
      <c r="O1" s="9"/>
      <c r="P1" s="9"/>
      <c r="Q1" s="9"/>
    </row>
    <row r="2" spans="1:18" ht="12" customHeight="1">
      <c r="A2" s="18" t="s">
        <v>69</v>
      </c>
      <c r="B2" s="19"/>
      <c r="C2" s="19"/>
      <c r="D2" s="19"/>
      <c r="E2" s="19"/>
      <c r="F2" s="19"/>
      <c r="G2" s="19"/>
      <c r="H2" s="19"/>
      <c r="I2" s="19"/>
      <c r="J2" s="19"/>
      <c r="K2" s="18" t="s">
        <v>70</v>
      </c>
      <c r="L2" s="20"/>
      <c r="M2" s="19"/>
      <c r="N2" s="20"/>
      <c r="O2" s="20"/>
      <c r="P2" s="20"/>
      <c r="Q2" s="20"/>
    </row>
    <row r="3" spans="1:18">
      <c r="A3" s="12" t="s">
        <v>71</v>
      </c>
      <c r="B3"/>
      <c r="C3"/>
      <c r="D3"/>
      <c r="E3"/>
      <c r="F3"/>
      <c r="G3"/>
      <c r="H3"/>
      <c r="I3"/>
      <c r="J3"/>
      <c r="K3"/>
      <c r="L3"/>
      <c r="M3"/>
    </row>
    <row r="4" spans="1:18">
      <c r="A4" s="12" t="s">
        <v>72</v>
      </c>
      <c r="B4"/>
      <c r="C4"/>
      <c r="D4"/>
      <c r="E4"/>
      <c r="F4"/>
      <c r="G4"/>
      <c r="H4"/>
      <c r="I4"/>
      <c r="J4"/>
      <c r="K4"/>
      <c r="L4"/>
      <c r="M4"/>
    </row>
    <row r="5" spans="1:18">
      <c r="A5" s="12" t="s">
        <v>73</v>
      </c>
      <c r="B5"/>
      <c r="C5"/>
      <c r="D5"/>
      <c r="E5"/>
      <c r="F5"/>
      <c r="G5"/>
      <c r="H5"/>
      <c r="I5"/>
      <c r="J5"/>
      <c r="K5"/>
      <c r="L5"/>
      <c r="M5"/>
    </row>
    <row r="6" spans="1:18" ht="15.75">
      <c r="A6" s="13"/>
      <c r="B6"/>
      <c r="C6"/>
      <c r="D6"/>
      <c r="E6"/>
      <c r="F6"/>
      <c r="G6"/>
      <c r="H6" s="15" t="s">
        <v>74</v>
      </c>
      <c r="I6"/>
      <c r="J6"/>
      <c r="K6"/>
      <c r="L6"/>
      <c r="M6"/>
    </row>
    <row r="7" spans="1:18">
      <c r="B7"/>
      <c r="C7"/>
      <c r="D7"/>
      <c r="E7"/>
      <c r="G7"/>
      <c r="H7"/>
      <c r="I7"/>
      <c r="J7"/>
      <c r="K7"/>
      <c r="L7"/>
      <c r="M7"/>
    </row>
    <row r="10" spans="1:18" ht="20.25" customHeight="1" thickBot="1"/>
    <row r="11" spans="1:18" ht="28.5" customHeight="1" thickBot="1">
      <c r="A11" s="111" t="s">
        <v>0</v>
      </c>
      <c r="B11" s="112" t="s">
        <v>1</v>
      </c>
      <c r="C11" s="112"/>
      <c r="D11" s="112"/>
      <c r="E11" s="112"/>
      <c r="F11" s="112" t="s">
        <v>2</v>
      </c>
      <c r="G11" s="112"/>
      <c r="H11" s="112"/>
      <c r="I11" s="90" t="s">
        <v>3</v>
      </c>
      <c r="J11" s="90"/>
      <c r="K11" s="90"/>
      <c r="L11" s="90"/>
      <c r="M11" s="90"/>
      <c r="N11" s="90"/>
      <c r="O11" s="90"/>
      <c r="P11" s="90"/>
      <c r="Q11" s="90"/>
      <c r="R11" s="8"/>
    </row>
    <row r="12" spans="1:18" ht="21" customHeight="1" thickBot="1">
      <c r="A12" s="111"/>
      <c r="B12" s="90" t="s">
        <v>4</v>
      </c>
      <c r="C12" s="90" t="s">
        <v>5</v>
      </c>
      <c r="D12" s="90" t="s">
        <v>76</v>
      </c>
      <c r="E12" s="90" t="s">
        <v>8</v>
      </c>
      <c r="F12" s="90" t="s">
        <v>9</v>
      </c>
      <c r="G12" s="90" t="s">
        <v>10</v>
      </c>
      <c r="H12" s="90" t="s">
        <v>8</v>
      </c>
      <c r="I12" s="90" t="s">
        <v>11</v>
      </c>
      <c r="J12" s="90"/>
      <c r="K12" s="90"/>
      <c r="L12" s="90" t="s">
        <v>12</v>
      </c>
      <c r="M12" s="90"/>
      <c r="N12" s="90"/>
      <c r="O12" s="90" t="s">
        <v>13</v>
      </c>
      <c r="P12" s="90"/>
      <c r="Q12" s="90"/>
      <c r="R12" s="8"/>
    </row>
    <row r="13" spans="1:18" ht="15.75" thickBot="1">
      <c r="A13" s="111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8"/>
    </row>
    <row r="14" spans="1:18" ht="26.25" thickBot="1">
      <c r="A14" s="111"/>
      <c r="B14" s="90"/>
      <c r="C14" s="90"/>
      <c r="D14" s="90"/>
      <c r="E14" s="90"/>
      <c r="F14" s="90"/>
      <c r="G14" s="90"/>
      <c r="H14" s="90"/>
      <c r="I14" s="41" t="s">
        <v>14</v>
      </c>
      <c r="J14" s="41" t="s">
        <v>6</v>
      </c>
      <c r="K14" s="41" t="s">
        <v>15</v>
      </c>
      <c r="L14" s="41" t="s">
        <v>14</v>
      </c>
      <c r="M14" s="41" t="s">
        <v>6</v>
      </c>
      <c r="N14" s="41" t="s">
        <v>15</v>
      </c>
      <c r="O14" s="41" t="s">
        <v>14</v>
      </c>
      <c r="P14" s="41" t="s">
        <v>6</v>
      </c>
      <c r="Q14" s="41" t="s">
        <v>15</v>
      </c>
      <c r="R14" s="8"/>
    </row>
    <row r="15" spans="1:18" ht="16.5" thickBot="1">
      <c r="A15" s="108" t="s">
        <v>58</v>
      </c>
      <c r="B15" s="110" t="s">
        <v>17</v>
      </c>
      <c r="C15" s="90" t="s">
        <v>18</v>
      </c>
      <c r="D15" s="101">
        <v>18</v>
      </c>
      <c r="E15" s="109">
        <v>3</v>
      </c>
      <c r="F15" s="77" t="s">
        <v>59</v>
      </c>
      <c r="G15" s="36">
        <v>6</v>
      </c>
      <c r="H15" s="42">
        <v>1</v>
      </c>
      <c r="I15" s="36"/>
      <c r="J15" s="81">
        <f>IF(I15&gt;=10,G15,0)</f>
        <v>0</v>
      </c>
      <c r="K15" s="77" t="s">
        <v>20</v>
      </c>
      <c r="L15" s="107">
        <f>(I15*H15+I16*H16+I17*H17)/3</f>
        <v>0</v>
      </c>
      <c r="M15" s="94">
        <f>IF(L15&gt;=10,D15,J15+J16+J17)</f>
        <v>0</v>
      </c>
      <c r="N15" s="101" t="s">
        <v>20</v>
      </c>
      <c r="O15" s="107">
        <f>(L15*E15+L18*E18)/(E15+E18)</f>
        <v>0</v>
      </c>
      <c r="P15" s="107"/>
      <c r="Q15" s="107" t="s">
        <v>20</v>
      </c>
    </row>
    <row r="16" spans="1:18" ht="16.5" thickBot="1">
      <c r="A16" s="108"/>
      <c r="B16" s="110"/>
      <c r="C16" s="90"/>
      <c r="D16" s="101"/>
      <c r="E16" s="109"/>
      <c r="F16" s="77" t="s">
        <v>60</v>
      </c>
      <c r="G16" s="36">
        <v>6</v>
      </c>
      <c r="H16" s="42">
        <v>1</v>
      </c>
      <c r="I16" s="36"/>
      <c r="J16" s="81">
        <f t="shared" ref="J16:J23" si="0">IF(I16&gt;=10,G16,0)</f>
        <v>0</v>
      </c>
      <c r="K16" s="77" t="s">
        <v>20</v>
      </c>
      <c r="L16" s="107"/>
      <c r="M16" s="94"/>
      <c r="N16" s="101"/>
      <c r="O16" s="107"/>
      <c r="P16" s="107"/>
      <c r="Q16" s="107"/>
    </row>
    <row r="17" spans="1:17" ht="16.5" thickBot="1">
      <c r="A17" s="108"/>
      <c r="B17" s="110"/>
      <c r="C17" s="90"/>
      <c r="D17" s="101"/>
      <c r="E17" s="109"/>
      <c r="F17" s="43" t="s">
        <v>61</v>
      </c>
      <c r="G17" s="36">
        <v>6</v>
      </c>
      <c r="H17" s="42">
        <v>1</v>
      </c>
      <c r="I17" s="36"/>
      <c r="J17" s="81">
        <f t="shared" si="0"/>
        <v>0</v>
      </c>
      <c r="K17" s="77" t="s">
        <v>20</v>
      </c>
      <c r="L17" s="107"/>
      <c r="M17" s="94"/>
      <c r="N17" s="101"/>
      <c r="O17" s="107"/>
      <c r="P17" s="107"/>
      <c r="Q17" s="107"/>
    </row>
    <row r="18" spans="1:17" ht="33" customHeight="1" thickBot="1">
      <c r="A18" s="108"/>
      <c r="B18" s="107" t="s">
        <v>23</v>
      </c>
      <c r="C18" s="90" t="s">
        <v>18</v>
      </c>
      <c r="D18" s="101">
        <v>12</v>
      </c>
      <c r="E18" s="109">
        <v>2</v>
      </c>
      <c r="F18" s="77" t="s">
        <v>106</v>
      </c>
      <c r="G18" s="36">
        <v>4</v>
      </c>
      <c r="H18" s="42">
        <v>1</v>
      </c>
      <c r="I18" s="36"/>
      <c r="J18" s="81">
        <f t="shared" si="0"/>
        <v>0</v>
      </c>
      <c r="K18" s="77" t="s">
        <v>20</v>
      </c>
      <c r="L18" s="107">
        <f>(I18*H18+I19*H19+I20*H20)/3</f>
        <v>0</v>
      </c>
      <c r="M18" s="94">
        <f>IF(L18&gt;=10,D18,J18+J19+J20)</f>
        <v>0</v>
      </c>
      <c r="N18" s="101" t="s">
        <v>20</v>
      </c>
      <c r="O18" s="107"/>
      <c r="P18" s="107"/>
      <c r="Q18" s="107"/>
    </row>
    <row r="19" spans="1:17" ht="16.5" thickBot="1">
      <c r="A19" s="108"/>
      <c r="B19" s="107"/>
      <c r="C19" s="90"/>
      <c r="D19" s="101"/>
      <c r="E19" s="109"/>
      <c r="F19" s="43" t="s">
        <v>62</v>
      </c>
      <c r="G19" s="36">
        <v>4</v>
      </c>
      <c r="H19" s="42">
        <v>1</v>
      </c>
      <c r="I19" s="36"/>
      <c r="J19" s="81">
        <f t="shared" si="0"/>
        <v>0</v>
      </c>
      <c r="K19" s="77" t="s">
        <v>20</v>
      </c>
      <c r="L19" s="107"/>
      <c r="M19" s="94"/>
      <c r="N19" s="101"/>
      <c r="O19" s="107"/>
      <c r="P19" s="107"/>
      <c r="Q19" s="107"/>
    </row>
    <row r="20" spans="1:17" ht="16.5" thickBot="1">
      <c r="A20" s="108"/>
      <c r="B20" s="107"/>
      <c r="C20" s="90"/>
      <c r="D20" s="101"/>
      <c r="E20" s="109"/>
      <c r="F20" s="77" t="s">
        <v>63</v>
      </c>
      <c r="G20" s="36">
        <v>4</v>
      </c>
      <c r="H20" s="42">
        <v>1</v>
      </c>
      <c r="I20" s="36"/>
      <c r="J20" s="81">
        <f t="shared" si="0"/>
        <v>0</v>
      </c>
      <c r="K20" s="77" t="s">
        <v>20</v>
      </c>
      <c r="L20" s="107"/>
      <c r="M20" s="94"/>
      <c r="N20" s="101"/>
      <c r="O20" s="107"/>
      <c r="P20" s="107"/>
      <c r="Q20" s="107"/>
    </row>
    <row r="21" spans="1:17" ht="16.5" thickBot="1">
      <c r="A21" s="108" t="s">
        <v>64</v>
      </c>
      <c r="B21" s="44"/>
      <c r="C21" s="90" t="s">
        <v>18</v>
      </c>
      <c r="D21" s="101">
        <v>10</v>
      </c>
      <c r="E21" s="109">
        <v>1</v>
      </c>
      <c r="F21" s="78" t="s">
        <v>110</v>
      </c>
      <c r="G21" s="36">
        <v>5</v>
      </c>
      <c r="H21" s="42">
        <v>1</v>
      </c>
      <c r="I21" s="36"/>
      <c r="J21" s="81">
        <f t="shared" si="0"/>
        <v>0</v>
      </c>
      <c r="K21" s="77" t="s">
        <v>20</v>
      </c>
      <c r="L21" s="107">
        <f>(I21*H21+I22*H22)/2</f>
        <v>0</v>
      </c>
      <c r="M21" s="94">
        <f>IF(L21&gt;=10,D21,J21+J22)</f>
        <v>0</v>
      </c>
      <c r="N21" s="101" t="s">
        <v>20</v>
      </c>
      <c r="O21" s="107">
        <f>(L21*E21+L23*E23)/3</f>
        <v>0</v>
      </c>
      <c r="P21" s="107"/>
      <c r="Q21" s="107" t="s">
        <v>20</v>
      </c>
    </row>
    <row r="22" spans="1:17" ht="32.25" thickBot="1">
      <c r="A22" s="108"/>
      <c r="B22" s="44" t="s">
        <v>17</v>
      </c>
      <c r="C22" s="90"/>
      <c r="D22" s="101"/>
      <c r="E22" s="109"/>
      <c r="F22" s="77" t="s">
        <v>65</v>
      </c>
      <c r="G22" s="36">
        <v>5</v>
      </c>
      <c r="H22" s="42">
        <v>1</v>
      </c>
      <c r="I22" s="36"/>
      <c r="J22" s="81">
        <f t="shared" si="0"/>
        <v>0</v>
      </c>
      <c r="K22" s="77" t="s">
        <v>20</v>
      </c>
      <c r="L22" s="107"/>
      <c r="M22" s="94"/>
      <c r="N22" s="101"/>
      <c r="O22" s="107"/>
      <c r="P22" s="107"/>
      <c r="Q22" s="107"/>
    </row>
    <row r="23" spans="1:17" ht="34.5" customHeight="1" thickBot="1">
      <c r="A23" s="108"/>
      <c r="B23" s="44" t="s">
        <v>23</v>
      </c>
      <c r="C23" s="41" t="s">
        <v>18</v>
      </c>
      <c r="D23" s="36">
        <v>20</v>
      </c>
      <c r="E23" s="36">
        <v>2</v>
      </c>
      <c r="F23" s="77" t="s">
        <v>66</v>
      </c>
      <c r="G23" s="36">
        <v>20</v>
      </c>
      <c r="H23" s="42">
        <v>1</v>
      </c>
      <c r="I23" s="36"/>
      <c r="J23" s="81">
        <f t="shared" si="0"/>
        <v>0</v>
      </c>
      <c r="K23" s="77" t="s">
        <v>20</v>
      </c>
      <c r="L23" s="44">
        <f>I23</f>
        <v>0</v>
      </c>
      <c r="M23" s="36">
        <f>J23</f>
        <v>0</v>
      </c>
      <c r="N23" s="77" t="s">
        <v>20</v>
      </c>
      <c r="O23" s="107"/>
      <c r="P23" s="107"/>
      <c r="Q23" s="107"/>
    </row>
    <row r="24" spans="1:17" ht="18.75">
      <c r="A24" s="21" t="s">
        <v>75</v>
      </c>
      <c r="B24"/>
      <c r="D24" s="1">
        <f>(O15*5+O21*3)/8</f>
        <v>0</v>
      </c>
      <c r="E24" s="27" t="s">
        <v>78</v>
      </c>
      <c r="F24" s="21" t="s">
        <v>115</v>
      </c>
      <c r="L24" s="21" t="s">
        <v>118</v>
      </c>
    </row>
    <row r="25" spans="1:17" ht="20.25">
      <c r="A25" s="21" t="s">
        <v>105</v>
      </c>
      <c r="B25"/>
      <c r="C25"/>
      <c r="D25"/>
      <c r="E25"/>
      <c r="M25" s="79" t="s">
        <v>121</v>
      </c>
    </row>
    <row r="26" spans="1:17" ht="15" customHeight="1">
      <c r="B26"/>
      <c r="C26"/>
      <c r="D26" s="15" t="s">
        <v>116</v>
      </c>
      <c r="E26"/>
      <c r="L26" s="86"/>
      <c r="N26" s="87" t="s">
        <v>117</v>
      </c>
      <c r="O26" s="10"/>
    </row>
    <row r="27" spans="1:17" ht="15" customHeight="1">
      <c r="K27" s="10"/>
      <c r="L27" s="9"/>
      <c r="M27" s="9"/>
      <c r="N27" s="9"/>
      <c r="O27" s="10"/>
    </row>
    <row r="28" spans="1:17" ht="15" customHeight="1">
      <c r="K28" s="10"/>
      <c r="L28" s="9"/>
      <c r="M28" s="9"/>
      <c r="N28" s="9"/>
      <c r="O28" s="10"/>
    </row>
    <row r="29" spans="1:17" ht="15" customHeight="1">
      <c r="K29" s="10"/>
      <c r="L29" s="9"/>
      <c r="M29" s="9"/>
      <c r="N29" s="9"/>
      <c r="O29" s="10"/>
    </row>
    <row r="30" spans="1:17" ht="15" customHeight="1">
      <c r="K30" s="10"/>
      <c r="L30" s="9"/>
      <c r="M30" s="9"/>
      <c r="N30" s="9"/>
      <c r="O30" s="10"/>
    </row>
    <row r="31" spans="1:17" ht="15" customHeight="1">
      <c r="K31" s="10"/>
      <c r="L31" s="9"/>
      <c r="M31" s="9"/>
      <c r="N31" s="9"/>
      <c r="O31" s="10"/>
    </row>
    <row r="32" spans="1:17" ht="15" customHeight="1">
      <c r="K32" s="10"/>
      <c r="L32" s="9"/>
      <c r="M32" s="9"/>
      <c r="N32" s="9"/>
      <c r="O32" s="10"/>
    </row>
    <row r="33" spans="11:15" ht="15" customHeight="1">
      <c r="K33" s="10"/>
      <c r="L33" s="9"/>
      <c r="M33" s="9"/>
      <c r="N33" s="9"/>
      <c r="O33" s="10"/>
    </row>
    <row r="34" spans="11:15" ht="15" customHeight="1">
      <c r="K34" s="10"/>
      <c r="L34" s="9"/>
      <c r="M34" s="9"/>
      <c r="N34" s="9"/>
      <c r="O34" s="10"/>
    </row>
    <row r="35" spans="11:15" ht="15" customHeight="1">
      <c r="K35" s="10"/>
      <c r="L35" s="9"/>
      <c r="M35" s="9"/>
      <c r="N35" s="9"/>
      <c r="O35" s="10"/>
    </row>
  </sheetData>
  <mergeCells count="42">
    <mergeCell ref="A11:A14"/>
    <mergeCell ref="B11:E11"/>
    <mergeCell ref="F11:H11"/>
    <mergeCell ref="I11:Q11"/>
    <mergeCell ref="B12:B14"/>
    <mergeCell ref="C12:C14"/>
    <mergeCell ref="E12:E14"/>
    <mergeCell ref="F12:F14"/>
    <mergeCell ref="G12:G14"/>
    <mergeCell ref="H12:H14"/>
    <mergeCell ref="I12:K13"/>
    <mergeCell ref="D12:D14"/>
    <mergeCell ref="L12:N13"/>
    <mergeCell ref="O12:Q13"/>
    <mergeCell ref="A15:A20"/>
    <mergeCell ref="B15:B17"/>
    <mergeCell ref="C15:C17"/>
    <mergeCell ref="D15:D17"/>
    <mergeCell ref="E15:E17"/>
    <mergeCell ref="B18:B20"/>
    <mergeCell ref="C18:C20"/>
    <mergeCell ref="D18:D20"/>
    <mergeCell ref="E18:E20"/>
    <mergeCell ref="A21:A23"/>
    <mergeCell ref="C21:C22"/>
    <mergeCell ref="D21:D22"/>
    <mergeCell ref="E21:E22"/>
    <mergeCell ref="L21:L22"/>
    <mergeCell ref="Q21:Q23"/>
    <mergeCell ref="N18:N20"/>
    <mergeCell ref="M21:M22"/>
    <mergeCell ref="N21:N22"/>
    <mergeCell ref="O15:O20"/>
    <mergeCell ref="P15:P20"/>
    <mergeCell ref="Q15:Q20"/>
    <mergeCell ref="M18:M20"/>
    <mergeCell ref="L15:L17"/>
    <mergeCell ref="M15:M17"/>
    <mergeCell ref="N15:N17"/>
    <mergeCell ref="O21:O23"/>
    <mergeCell ref="P21:P23"/>
    <mergeCell ref="L18:L20"/>
  </mergeCells>
  <pageMargins left="0.17" right="0.17" top="0.36" bottom="0.74803149606299213" header="0.21" footer="0.31496062992125984"/>
  <pageSetup paperSize="9" orientation="landscape" horizontalDpi="180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32"/>
  <sheetViews>
    <sheetView topLeftCell="A12" workbookViewId="0">
      <selection activeCell="I37" sqref="I37"/>
    </sheetView>
  </sheetViews>
  <sheetFormatPr baseColWidth="10" defaultRowHeight="15"/>
  <cols>
    <col min="1" max="1" width="3.42578125" customWidth="1"/>
    <col min="2" max="2" width="6.85546875" style="14" customWidth="1"/>
    <col min="3" max="3" width="17.85546875" style="29" customWidth="1"/>
    <col min="4" max="4" width="7.42578125" customWidth="1"/>
    <col min="5" max="5" width="4.5703125" customWidth="1"/>
    <col min="6" max="6" width="26.140625" customWidth="1"/>
    <col min="7" max="7" width="6.85546875" customWidth="1"/>
    <col min="8" max="8" width="4.7109375" customWidth="1"/>
    <col min="9" max="9" width="5.7109375" customWidth="1"/>
    <col min="10" max="10" width="7.140625" customWidth="1"/>
    <col min="11" max="11" width="7.28515625" customWidth="1"/>
    <col min="12" max="12" width="7.85546875" customWidth="1"/>
    <col min="13" max="13" width="6.85546875" customWidth="1"/>
    <col min="14" max="14" width="7.85546875" customWidth="1"/>
    <col min="15" max="15" width="6.7109375" customWidth="1"/>
    <col min="16" max="17" width="7.7109375" customWidth="1"/>
  </cols>
  <sheetData>
    <row r="1" spans="1:17" s="7" customFormat="1" ht="12" customHeight="1">
      <c r="A1" s="16" t="s">
        <v>67</v>
      </c>
      <c r="B1" s="17"/>
      <c r="C1" s="17"/>
      <c r="D1" s="17"/>
      <c r="E1" s="17"/>
      <c r="F1" s="17"/>
      <c r="G1" s="17"/>
      <c r="H1" s="17"/>
      <c r="I1" s="17"/>
      <c r="J1" s="17"/>
      <c r="K1" s="16" t="s">
        <v>68</v>
      </c>
      <c r="L1" s="17"/>
      <c r="N1" s="9"/>
      <c r="O1" s="9"/>
      <c r="P1" s="9"/>
      <c r="Q1" s="9"/>
    </row>
    <row r="2" spans="1:17" s="7" customFormat="1" ht="12" customHeight="1">
      <c r="A2" s="18" t="s">
        <v>69</v>
      </c>
      <c r="B2" s="19"/>
      <c r="C2" s="19"/>
      <c r="D2" s="19"/>
      <c r="E2" s="19"/>
      <c r="F2" s="19"/>
      <c r="G2" s="19"/>
      <c r="H2" s="19"/>
      <c r="I2" s="19"/>
      <c r="J2" s="19"/>
      <c r="K2" s="18" t="s">
        <v>70</v>
      </c>
      <c r="L2" s="20"/>
      <c r="M2" s="19"/>
      <c r="N2" s="20"/>
      <c r="O2" s="20"/>
      <c r="P2" s="20"/>
      <c r="Q2" s="20"/>
    </row>
    <row r="3" spans="1:17" s="7" customFormat="1" ht="12.75" customHeight="1">
      <c r="A3" s="12" t="s">
        <v>71</v>
      </c>
      <c r="B3"/>
      <c r="C3"/>
      <c r="D3"/>
      <c r="E3"/>
      <c r="F3"/>
      <c r="G3"/>
      <c r="H3"/>
      <c r="I3"/>
      <c r="J3"/>
      <c r="K3"/>
      <c r="L3"/>
      <c r="M3"/>
    </row>
    <row r="4" spans="1:17" s="7" customFormat="1" ht="13.5" customHeight="1">
      <c r="A4" s="12" t="s">
        <v>72</v>
      </c>
      <c r="B4"/>
      <c r="C4"/>
      <c r="D4"/>
      <c r="E4"/>
      <c r="F4"/>
      <c r="G4"/>
      <c r="H4"/>
      <c r="I4"/>
      <c r="J4"/>
      <c r="K4"/>
      <c r="L4"/>
      <c r="M4"/>
    </row>
    <row r="5" spans="1:17" s="7" customFormat="1" ht="12.75" customHeight="1">
      <c r="A5" s="12" t="s">
        <v>73</v>
      </c>
      <c r="B5"/>
      <c r="C5"/>
      <c r="D5"/>
      <c r="E5"/>
      <c r="F5"/>
      <c r="G5"/>
      <c r="H5"/>
      <c r="I5"/>
      <c r="J5"/>
      <c r="K5"/>
      <c r="L5"/>
      <c r="M5"/>
    </row>
    <row r="6" spans="1:17" s="7" customFormat="1" ht="12.75" customHeight="1">
      <c r="A6" s="13"/>
      <c r="B6"/>
      <c r="C6"/>
      <c r="D6"/>
      <c r="E6"/>
      <c r="F6"/>
      <c r="G6"/>
      <c r="H6" s="15" t="s">
        <v>74</v>
      </c>
      <c r="I6"/>
      <c r="J6"/>
      <c r="K6"/>
      <c r="L6"/>
      <c r="M6"/>
    </row>
    <row r="7" spans="1:17" ht="12" customHeight="1"/>
    <row r="10" spans="1:17" ht="15.75" thickBot="1"/>
    <row r="11" spans="1:17" ht="15.75" thickBot="1">
      <c r="A11" s="130" t="s">
        <v>0</v>
      </c>
      <c r="B11" s="133" t="s">
        <v>1</v>
      </c>
      <c r="C11" s="134"/>
      <c r="D11" s="134"/>
      <c r="E11" s="135"/>
      <c r="F11" s="133" t="s">
        <v>2</v>
      </c>
      <c r="G11" s="134"/>
      <c r="H11" s="135"/>
      <c r="I11" s="136" t="s">
        <v>3</v>
      </c>
      <c r="J11" s="137"/>
      <c r="K11" s="137"/>
      <c r="L11" s="137"/>
      <c r="M11" s="137"/>
      <c r="N11" s="137"/>
      <c r="O11" s="137"/>
      <c r="P11" s="137"/>
      <c r="Q11" s="138"/>
    </row>
    <row r="12" spans="1:17" ht="10.5" customHeight="1">
      <c r="A12" s="131"/>
      <c r="B12" s="139" t="s">
        <v>4</v>
      </c>
      <c r="C12" s="139" t="s">
        <v>5</v>
      </c>
      <c r="D12" s="139" t="s">
        <v>76</v>
      </c>
      <c r="E12" s="139" t="s">
        <v>8</v>
      </c>
      <c r="F12" s="139" t="s">
        <v>9</v>
      </c>
      <c r="G12" s="139" t="s">
        <v>10</v>
      </c>
      <c r="H12" s="139" t="s">
        <v>8</v>
      </c>
      <c r="I12" s="124" t="s">
        <v>11</v>
      </c>
      <c r="J12" s="125"/>
      <c r="K12" s="126"/>
      <c r="L12" s="124" t="s">
        <v>12</v>
      </c>
      <c r="M12" s="125"/>
      <c r="N12" s="126"/>
      <c r="O12" s="124" t="s">
        <v>13</v>
      </c>
      <c r="P12" s="125"/>
      <c r="Q12" s="126"/>
    </row>
    <row r="13" spans="1:17" ht="7.5" customHeight="1" thickBot="1">
      <c r="A13" s="131"/>
      <c r="B13" s="140"/>
      <c r="C13" s="140"/>
      <c r="D13" s="140"/>
      <c r="E13" s="140"/>
      <c r="F13" s="140"/>
      <c r="G13" s="140"/>
      <c r="H13" s="140"/>
      <c r="I13" s="127"/>
      <c r="J13" s="128"/>
      <c r="K13" s="129"/>
      <c r="L13" s="127"/>
      <c r="M13" s="128"/>
      <c r="N13" s="129"/>
      <c r="O13" s="127"/>
      <c r="P13" s="128"/>
      <c r="Q13" s="129"/>
    </row>
    <row r="14" spans="1:17" ht="15.75" customHeight="1" thickBot="1">
      <c r="A14" s="132"/>
      <c r="B14" s="141"/>
      <c r="C14" s="141"/>
      <c r="D14" s="141"/>
      <c r="E14" s="141"/>
      <c r="F14" s="141"/>
      <c r="G14" s="141"/>
      <c r="H14" s="141"/>
      <c r="I14" s="64" t="s">
        <v>14</v>
      </c>
      <c r="J14" s="64" t="s">
        <v>6</v>
      </c>
      <c r="K14" s="64" t="s">
        <v>15</v>
      </c>
      <c r="L14" s="64" t="s">
        <v>14</v>
      </c>
      <c r="M14" s="65" t="s">
        <v>6</v>
      </c>
      <c r="N14" s="64" t="s">
        <v>15</v>
      </c>
      <c r="O14" s="64" t="s">
        <v>14</v>
      </c>
      <c r="P14" s="64" t="s">
        <v>6</v>
      </c>
      <c r="Q14" s="64" t="s">
        <v>15</v>
      </c>
    </row>
    <row r="15" spans="1:17" ht="24" customHeight="1" thickBot="1">
      <c r="A15" s="130" t="s">
        <v>16</v>
      </c>
      <c r="B15" s="64" t="s">
        <v>23</v>
      </c>
      <c r="C15" s="64" t="s">
        <v>24</v>
      </c>
      <c r="D15" s="68">
        <v>2.5</v>
      </c>
      <c r="E15" s="67">
        <v>1</v>
      </c>
      <c r="F15" s="69" t="s">
        <v>107</v>
      </c>
      <c r="G15" s="63">
        <v>2.5</v>
      </c>
      <c r="H15" s="63">
        <v>1</v>
      </c>
      <c r="I15" s="85"/>
      <c r="J15" s="81">
        <f>IF(I15&gt;=10,G15,0)</f>
        <v>0</v>
      </c>
      <c r="K15" s="70" t="s">
        <v>20</v>
      </c>
      <c r="L15" s="83">
        <f>+I15</f>
        <v>0</v>
      </c>
      <c r="M15" s="83">
        <f>+J15</f>
        <v>0</v>
      </c>
      <c r="N15" s="84" t="s">
        <v>20</v>
      </c>
      <c r="O15" s="113">
        <f>(L16*E16+L18*E18+L20*E20+L23*E23+L15*H15)/12</f>
        <v>0</v>
      </c>
      <c r="P15" s="113"/>
      <c r="Q15" s="113" t="s">
        <v>20</v>
      </c>
    </row>
    <row r="16" spans="1:17" ht="15" customHeight="1">
      <c r="A16" s="131"/>
      <c r="B16" s="142" t="s">
        <v>17</v>
      </c>
      <c r="C16" s="139" t="s">
        <v>79</v>
      </c>
      <c r="D16" s="117">
        <v>2.5</v>
      </c>
      <c r="E16" s="117">
        <v>1</v>
      </c>
      <c r="F16" s="149" t="s">
        <v>80</v>
      </c>
      <c r="G16" s="119">
        <v>2.5</v>
      </c>
      <c r="H16" s="119">
        <v>1</v>
      </c>
      <c r="I16" s="121"/>
      <c r="J16" s="115">
        <f>IF(I16&gt;=10,G16,0)</f>
        <v>0</v>
      </c>
      <c r="K16" s="121" t="s">
        <v>20</v>
      </c>
      <c r="L16" s="113">
        <f>I16</f>
        <v>0</v>
      </c>
      <c r="M16" s="113">
        <f>J16</f>
        <v>0</v>
      </c>
      <c r="N16" s="115" t="s">
        <v>20</v>
      </c>
      <c r="O16" s="123"/>
      <c r="P16" s="123"/>
      <c r="Q16" s="123"/>
    </row>
    <row r="17" spans="1:17" ht="7.5" customHeight="1" thickBot="1">
      <c r="A17" s="131"/>
      <c r="B17" s="143"/>
      <c r="C17" s="141"/>
      <c r="D17" s="118"/>
      <c r="E17" s="118"/>
      <c r="F17" s="150"/>
      <c r="G17" s="120"/>
      <c r="H17" s="120"/>
      <c r="I17" s="122"/>
      <c r="J17" s="116"/>
      <c r="K17" s="122"/>
      <c r="L17" s="114"/>
      <c r="M17" s="114"/>
      <c r="N17" s="116"/>
      <c r="O17" s="123"/>
      <c r="P17" s="123"/>
      <c r="Q17" s="123"/>
    </row>
    <row r="18" spans="1:17" ht="24.75" thickBot="1">
      <c r="A18" s="131"/>
      <c r="B18" s="139" t="s">
        <v>28</v>
      </c>
      <c r="C18" s="139" t="s">
        <v>29</v>
      </c>
      <c r="D18" s="117">
        <v>6.5</v>
      </c>
      <c r="E18" s="117">
        <v>2.6</v>
      </c>
      <c r="F18" s="40" t="s">
        <v>87</v>
      </c>
      <c r="G18" s="60">
        <v>3.5</v>
      </c>
      <c r="H18" s="60">
        <v>1.4</v>
      </c>
      <c r="I18" s="66"/>
      <c r="J18" s="81">
        <f t="shared" ref="J18:J32" si="0">IF(I18&gt;=10,G18,0)</f>
        <v>0</v>
      </c>
      <c r="K18" s="66" t="s">
        <v>20</v>
      </c>
      <c r="L18" s="113">
        <f>(I18*H18+I19*H19)/2.6</f>
        <v>0</v>
      </c>
      <c r="M18" s="90">
        <f>IF(L18&gt;=10,D18,J18+J19)</f>
        <v>0</v>
      </c>
      <c r="N18" s="115" t="s">
        <v>20</v>
      </c>
      <c r="O18" s="123"/>
      <c r="P18" s="123"/>
      <c r="Q18" s="123"/>
    </row>
    <row r="19" spans="1:17" ht="15.75" thickBot="1">
      <c r="A19" s="131"/>
      <c r="B19" s="141"/>
      <c r="C19" s="141"/>
      <c r="D19" s="118"/>
      <c r="E19" s="118"/>
      <c r="F19" s="40" t="s">
        <v>88</v>
      </c>
      <c r="G19" s="60">
        <v>3</v>
      </c>
      <c r="H19" s="60">
        <v>1.2</v>
      </c>
      <c r="I19" s="66"/>
      <c r="J19" s="81">
        <f t="shared" si="0"/>
        <v>0</v>
      </c>
      <c r="K19" s="66" t="s">
        <v>20</v>
      </c>
      <c r="L19" s="114"/>
      <c r="M19" s="90"/>
      <c r="N19" s="116"/>
      <c r="O19" s="123"/>
      <c r="P19" s="123"/>
      <c r="Q19" s="123"/>
    </row>
    <row r="20" spans="1:17" ht="15.75" customHeight="1" thickBot="1">
      <c r="A20" s="131"/>
      <c r="B20" s="37"/>
      <c r="C20" s="139" t="s">
        <v>18</v>
      </c>
      <c r="D20" s="117">
        <v>9</v>
      </c>
      <c r="E20" s="117">
        <v>3.6</v>
      </c>
      <c r="F20" s="40" t="s">
        <v>89</v>
      </c>
      <c r="G20" s="60">
        <v>3</v>
      </c>
      <c r="H20" s="60">
        <v>1.2</v>
      </c>
      <c r="I20" s="66"/>
      <c r="J20" s="81">
        <f t="shared" si="0"/>
        <v>0</v>
      </c>
      <c r="K20" s="66" t="s">
        <v>20</v>
      </c>
      <c r="L20" s="113">
        <f>(I20*H20+I21*H21+I22*H22)/3.6</f>
        <v>0</v>
      </c>
      <c r="M20" s="90">
        <f>IF(L20&gt;=10,D20,J20+J21+J22)</f>
        <v>0</v>
      </c>
      <c r="N20" s="115" t="s">
        <v>20</v>
      </c>
      <c r="O20" s="123"/>
      <c r="P20" s="123"/>
      <c r="Q20" s="123"/>
    </row>
    <row r="21" spans="1:17" ht="15.75" thickBot="1">
      <c r="A21" s="131"/>
      <c r="B21" s="37" t="s">
        <v>17</v>
      </c>
      <c r="C21" s="140"/>
      <c r="D21" s="144"/>
      <c r="E21" s="144"/>
      <c r="F21" s="40" t="s">
        <v>90</v>
      </c>
      <c r="G21" s="60">
        <v>2.5</v>
      </c>
      <c r="H21" s="60">
        <v>1</v>
      </c>
      <c r="I21" s="66"/>
      <c r="J21" s="81">
        <f t="shared" si="0"/>
        <v>0</v>
      </c>
      <c r="K21" s="66" t="s">
        <v>20</v>
      </c>
      <c r="L21" s="123"/>
      <c r="M21" s="90"/>
      <c r="N21" s="145"/>
      <c r="O21" s="123"/>
      <c r="P21" s="123"/>
      <c r="Q21" s="123"/>
    </row>
    <row r="22" spans="1:17" ht="15.75" thickBot="1">
      <c r="A22" s="131"/>
      <c r="B22" s="38"/>
      <c r="C22" s="141"/>
      <c r="D22" s="118"/>
      <c r="E22" s="118"/>
      <c r="F22" s="40" t="s">
        <v>83</v>
      </c>
      <c r="G22" s="60">
        <v>3.5</v>
      </c>
      <c r="H22" s="60">
        <v>1.4</v>
      </c>
      <c r="I22" s="66"/>
      <c r="J22" s="81">
        <f t="shared" si="0"/>
        <v>0</v>
      </c>
      <c r="K22" s="66" t="s">
        <v>20</v>
      </c>
      <c r="L22" s="114"/>
      <c r="M22" s="90"/>
      <c r="N22" s="116"/>
      <c r="O22" s="123"/>
      <c r="P22" s="123"/>
      <c r="Q22" s="123"/>
    </row>
    <row r="23" spans="1:17" ht="24.75" customHeight="1" thickBot="1">
      <c r="A23" s="131"/>
      <c r="B23" s="139" t="s">
        <v>17</v>
      </c>
      <c r="C23" s="139" t="s">
        <v>18</v>
      </c>
      <c r="D23" s="117">
        <v>9.5</v>
      </c>
      <c r="E23" s="117">
        <v>3.8</v>
      </c>
      <c r="F23" s="40" t="s">
        <v>91</v>
      </c>
      <c r="G23" s="60">
        <v>2.5</v>
      </c>
      <c r="H23" s="60">
        <v>1</v>
      </c>
      <c r="I23" s="66"/>
      <c r="J23" s="81">
        <f t="shared" si="0"/>
        <v>0</v>
      </c>
      <c r="K23" s="66" t="s">
        <v>20</v>
      </c>
      <c r="L23" s="113">
        <f>(I23*H23+I24*H24+I25*H25)/3.8</f>
        <v>0</v>
      </c>
      <c r="M23" s="90">
        <f>IF(L23&gt;=10,D23,J23+J24+J25)</f>
        <v>0</v>
      </c>
      <c r="N23" s="115" t="s">
        <v>20</v>
      </c>
      <c r="O23" s="123"/>
      <c r="P23" s="123"/>
      <c r="Q23" s="123"/>
    </row>
    <row r="24" spans="1:17" ht="15.75" thickBot="1">
      <c r="A24" s="131"/>
      <c r="B24" s="140"/>
      <c r="C24" s="140"/>
      <c r="D24" s="144"/>
      <c r="E24" s="144"/>
      <c r="F24" s="40" t="s">
        <v>81</v>
      </c>
      <c r="G24" s="60">
        <v>3.5</v>
      </c>
      <c r="H24" s="60">
        <v>1.4</v>
      </c>
      <c r="I24" s="66"/>
      <c r="J24" s="81">
        <f t="shared" si="0"/>
        <v>0</v>
      </c>
      <c r="K24" s="66" t="s">
        <v>20</v>
      </c>
      <c r="L24" s="123"/>
      <c r="M24" s="90"/>
      <c r="N24" s="145"/>
      <c r="O24" s="123"/>
      <c r="P24" s="123"/>
      <c r="Q24" s="123"/>
    </row>
    <row r="25" spans="1:17" ht="25.5" customHeight="1" thickBot="1">
      <c r="A25" s="132"/>
      <c r="B25" s="141"/>
      <c r="C25" s="141"/>
      <c r="D25" s="118"/>
      <c r="E25" s="118"/>
      <c r="F25" s="40" t="s">
        <v>104</v>
      </c>
      <c r="G25" s="60">
        <v>3.5</v>
      </c>
      <c r="H25" s="60">
        <v>1.4</v>
      </c>
      <c r="I25" s="66"/>
      <c r="J25" s="81">
        <f t="shared" si="0"/>
        <v>0</v>
      </c>
      <c r="K25" s="66" t="s">
        <v>20</v>
      </c>
      <c r="L25" s="114"/>
      <c r="M25" s="90"/>
      <c r="N25" s="116"/>
      <c r="O25" s="114"/>
      <c r="P25" s="114"/>
      <c r="Q25" s="114"/>
    </row>
    <row r="26" spans="1:17" ht="22.5" customHeight="1" thickBot="1">
      <c r="A26" s="130" t="s">
        <v>32</v>
      </c>
      <c r="B26" s="39" t="s">
        <v>17</v>
      </c>
      <c r="C26" s="64" t="s">
        <v>79</v>
      </c>
      <c r="D26" s="40">
        <v>2.5</v>
      </c>
      <c r="E26" s="40">
        <v>1</v>
      </c>
      <c r="F26" s="40" t="s">
        <v>82</v>
      </c>
      <c r="G26" s="60">
        <v>2.5</v>
      </c>
      <c r="H26" s="60">
        <v>1</v>
      </c>
      <c r="I26" s="66"/>
      <c r="J26" s="81">
        <f t="shared" si="0"/>
        <v>0</v>
      </c>
      <c r="K26" s="66" t="s">
        <v>20</v>
      </c>
      <c r="L26" s="72">
        <f>+I26</f>
        <v>0</v>
      </c>
      <c r="M26" s="72">
        <f>J26</f>
        <v>0</v>
      </c>
      <c r="N26" s="75" t="s">
        <v>20</v>
      </c>
      <c r="O26" s="146">
        <f>(L26*H26+L27*H27+L28*E28+L30*E30)/12</f>
        <v>0</v>
      </c>
      <c r="P26" s="146"/>
      <c r="Q26" s="146" t="s">
        <v>20</v>
      </c>
    </row>
    <row r="27" spans="1:17" ht="25.5" customHeight="1" thickBot="1">
      <c r="A27" s="131"/>
      <c r="B27" s="64" t="s">
        <v>23</v>
      </c>
      <c r="C27" s="64" t="s">
        <v>24</v>
      </c>
      <c r="D27" s="40">
        <v>3</v>
      </c>
      <c r="E27" s="40">
        <v>1.2</v>
      </c>
      <c r="F27" s="40" t="s">
        <v>92</v>
      </c>
      <c r="G27" s="60">
        <v>3</v>
      </c>
      <c r="H27" s="60">
        <v>1.2</v>
      </c>
      <c r="I27" s="66"/>
      <c r="J27" s="81">
        <f t="shared" si="0"/>
        <v>0</v>
      </c>
      <c r="K27" s="66" t="s">
        <v>20</v>
      </c>
      <c r="L27" s="72">
        <f>I27</f>
        <v>0</v>
      </c>
      <c r="M27" s="72">
        <f>J27</f>
        <v>0</v>
      </c>
      <c r="N27" s="75" t="s">
        <v>20</v>
      </c>
      <c r="O27" s="147"/>
      <c r="P27" s="147"/>
      <c r="Q27" s="147"/>
    </row>
    <row r="28" spans="1:17" ht="24.75" thickBot="1">
      <c r="A28" s="131"/>
      <c r="B28" s="139" t="s">
        <v>28</v>
      </c>
      <c r="C28" s="37" t="s">
        <v>93</v>
      </c>
      <c r="D28" s="117">
        <v>11.5</v>
      </c>
      <c r="E28" s="117">
        <v>4.5999999999999996</v>
      </c>
      <c r="F28" s="40" t="s">
        <v>95</v>
      </c>
      <c r="G28" s="60">
        <v>2.5</v>
      </c>
      <c r="H28" s="60">
        <v>2</v>
      </c>
      <c r="I28" s="66"/>
      <c r="J28" s="81">
        <f t="shared" si="0"/>
        <v>0</v>
      </c>
      <c r="K28" s="66" t="s">
        <v>20</v>
      </c>
      <c r="L28" s="113">
        <f>(I28*H28+I29*H29)/4.6</f>
        <v>0</v>
      </c>
      <c r="M28" s="90">
        <f>IF(L28&gt;=10,D28,J28+J29)</f>
        <v>0</v>
      </c>
      <c r="N28" s="115" t="s">
        <v>20</v>
      </c>
      <c r="O28" s="147"/>
      <c r="P28" s="147"/>
      <c r="Q28" s="147"/>
    </row>
    <row r="29" spans="1:17" ht="24.75" thickBot="1">
      <c r="A29" s="131"/>
      <c r="B29" s="141"/>
      <c r="C29" s="59" t="s">
        <v>94</v>
      </c>
      <c r="D29" s="118"/>
      <c r="E29" s="118"/>
      <c r="F29" s="40" t="s">
        <v>96</v>
      </c>
      <c r="G29" s="60">
        <v>6.5</v>
      </c>
      <c r="H29" s="60">
        <v>2.6</v>
      </c>
      <c r="I29" s="66"/>
      <c r="J29" s="81">
        <f t="shared" si="0"/>
        <v>0</v>
      </c>
      <c r="K29" s="66" t="s">
        <v>20</v>
      </c>
      <c r="L29" s="114"/>
      <c r="M29" s="90"/>
      <c r="N29" s="116"/>
      <c r="O29" s="147"/>
      <c r="P29" s="147"/>
      <c r="Q29" s="147"/>
    </row>
    <row r="30" spans="1:17" ht="24.75" thickBot="1">
      <c r="A30" s="131"/>
      <c r="B30" s="139" t="s">
        <v>17</v>
      </c>
      <c r="C30" s="37" t="s">
        <v>93</v>
      </c>
      <c r="D30" s="117">
        <v>13</v>
      </c>
      <c r="E30" s="117">
        <v>5.2</v>
      </c>
      <c r="F30" s="40" t="s">
        <v>98</v>
      </c>
      <c r="G30" s="60">
        <v>4</v>
      </c>
      <c r="H30" s="60">
        <v>1.6</v>
      </c>
      <c r="I30" s="66"/>
      <c r="J30" s="81">
        <f t="shared" si="0"/>
        <v>0</v>
      </c>
      <c r="K30" s="66" t="s">
        <v>20</v>
      </c>
      <c r="L30" s="113">
        <f>(I30*H30+I31*H31+I32*H32)/5.2</f>
        <v>0</v>
      </c>
      <c r="M30" s="90">
        <f>IF(L30&gt;=10,D30,J30+J31+J32)</f>
        <v>0</v>
      </c>
      <c r="N30" s="115" t="s">
        <v>20</v>
      </c>
      <c r="O30" s="147"/>
      <c r="P30" s="147"/>
      <c r="Q30" s="147"/>
    </row>
    <row r="31" spans="1:17" ht="15.75" thickBot="1">
      <c r="A31" s="131"/>
      <c r="B31" s="140"/>
      <c r="C31" s="37" t="s">
        <v>97</v>
      </c>
      <c r="D31" s="144"/>
      <c r="E31" s="144"/>
      <c r="F31" s="40" t="s">
        <v>102</v>
      </c>
      <c r="G31" s="60">
        <v>4.5</v>
      </c>
      <c r="H31" s="60">
        <v>1.8</v>
      </c>
      <c r="I31" s="66"/>
      <c r="J31" s="81">
        <f t="shared" si="0"/>
        <v>0</v>
      </c>
      <c r="K31" s="66" t="s">
        <v>20</v>
      </c>
      <c r="L31" s="123"/>
      <c r="M31" s="90"/>
      <c r="N31" s="145"/>
      <c r="O31" s="147"/>
      <c r="P31" s="147"/>
      <c r="Q31" s="147"/>
    </row>
    <row r="32" spans="1:17" ht="15.75" thickBot="1">
      <c r="A32" s="132"/>
      <c r="B32" s="141"/>
      <c r="C32" s="38"/>
      <c r="D32" s="118"/>
      <c r="E32" s="118"/>
      <c r="F32" s="40" t="s">
        <v>103</v>
      </c>
      <c r="G32" s="60">
        <v>4.5</v>
      </c>
      <c r="H32" s="60">
        <v>1.8</v>
      </c>
      <c r="I32" s="66"/>
      <c r="J32" s="81">
        <f t="shared" si="0"/>
        <v>0</v>
      </c>
      <c r="K32" s="66" t="s">
        <v>20</v>
      </c>
      <c r="L32" s="114"/>
      <c r="M32" s="90"/>
      <c r="N32" s="116"/>
      <c r="O32" s="148"/>
      <c r="P32" s="148"/>
      <c r="Q32" s="148"/>
    </row>
  </sheetData>
  <mergeCells count="67">
    <mergeCell ref="Q26:Q32"/>
    <mergeCell ref="B28:B29"/>
    <mergeCell ref="D28:D29"/>
    <mergeCell ref="E28:E29"/>
    <mergeCell ref="L28:L29"/>
    <mergeCell ref="M28:M29"/>
    <mergeCell ref="N28:N29"/>
    <mergeCell ref="B30:B32"/>
    <mergeCell ref="D30:D32"/>
    <mergeCell ref="E30:E32"/>
    <mergeCell ref="L30:L32"/>
    <mergeCell ref="M30:M32"/>
    <mergeCell ref="N30:N32"/>
    <mergeCell ref="M23:M25"/>
    <mergeCell ref="N23:N25"/>
    <mergeCell ref="A26:A32"/>
    <mergeCell ref="O26:O32"/>
    <mergeCell ref="P26:P32"/>
    <mergeCell ref="B23:B25"/>
    <mergeCell ref="C23:C25"/>
    <mergeCell ref="D23:D25"/>
    <mergeCell ref="E23:E25"/>
    <mergeCell ref="L23:L25"/>
    <mergeCell ref="A15:A25"/>
    <mergeCell ref="O15:O25"/>
    <mergeCell ref="P15:P25"/>
    <mergeCell ref="C16:C17"/>
    <mergeCell ref="D16:D17"/>
    <mergeCell ref="F16:F17"/>
    <mergeCell ref="B18:B19"/>
    <mergeCell ref="C18:C19"/>
    <mergeCell ref="D18:D19"/>
    <mergeCell ref="E18:E19"/>
    <mergeCell ref="L18:L19"/>
    <mergeCell ref="M18:M19"/>
    <mergeCell ref="N18:N19"/>
    <mergeCell ref="C20:C22"/>
    <mergeCell ref="D20:D22"/>
    <mergeCell ref="E20:E22"/>
    <mergeCell ref="L20:L22"/>
    <mergeCell ref="M20:M22"/>
    <mergeCell ref="N20:N22"/>
    <mergeCell ref="Q15:Q25"/>
    <mergeCell ref="O12:Q13"/>
    <mergeCell ref="A11:A14"/>
    <mergeCell ref="B11:E11"/>
    <mergeCell ref="F11:H11"/>
    <mergeCell ref="I11:Q11"/>
    <mergeCell ref="B12:B14"/>
    <mergeCell ref="C12:C14"/>
    <mergeCell ref="D12:D14"/>
    <mergeCell ref="E12:E14"/>
    <mergeCell ref="F12:F14"/>
    <mergeCell ref="G12:G14"/>
    <mergeCell ref="H12:H14"/>
    <mergeCell ref="I12:K13"/>
    <mergeCell ref="L12:N13"/>
    <mergeCell ref="B16:B17"/>
    <mergeCell ref="M16:M17"/>
    <mergeCell ref="N16:N17"/>
    <mergeCell ref="E16:E17"/>
    <mergeCell ref="G16:G17"/>
    <mergeCell ref="H16:H17"/>
    <mergeCell ref="I16:I17"/>
    <mergeCell ref="J16:J17"/>
    <mergeCell ref="K16:K17"/>
    <mergeCell ref="L16:L17"/>
  </mergeCells>
  <pageMargins left="0.17" right="0.17" top="0.12" bottom="0.12" header="0.12" footer="0.12"/>
  <pageSetup paperSize="9" orientation="landscape" horizontalDpi="180" verticalDpi="18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Q28"/>
  <sheetViews>
    <sheetView tabSelected="1" topLeftCell="A9" workbookViewId="0">
      <selection activeCell="L34" sqref="L34"/>
    </sheetView>
  </sheetViews>
  <sheetFormatPr baseColWidth="10" defaultRowHeight="12.75"/>
  <cols>
    <col min="1" max="1" width="3.7109375" style="30" customWidth="1"/>
    <col min="2" max="2" width="6.28515625" style="31" customWidth="1"/>
    <col min="3" max="3" width="12.85546875" style="30" customWidth="1"/>
    <col min="4" max="4" width="7.7109375" style="30" customWidth="1"/>
    <col min="5" max="5" width="5.140625" style="30" customWidth="1"/>
    <col min="6" max="6" width="22" style="30" customWidth="1"/>
    <col min="7" max="7" width="6.140625" style="30" customWidth="1"/>
    <col min="8" max="8" width="4.28515625" style="30" customWidth="1"/>
    <col min="9" max="9" width="6.140625" style="30" customWidth="1"/>
    <col min="10" max="10" width="6.42578125" style="30" customWidth="1"/>
    <col min="11" max="11" width="7.5703125" style="30" customWidth="1"/>
    <col min="12" max="12" width="7" style="30" customWidth="1"/>
    <col min="13" max="13" width="7.28515625" style="30" customWidth="1"/>
    <col min="14" max="14" width="7.85546875" style="30" customWidth="1"/>
    <col min="15" max="15" width="8.7109375" style="30" customWidth="1"/>
    <col min="16" max="16" width="9.5703125" style="30" customWidth="1"/>
    <col min="17" max="17" width="9.7109375" style="30" customWidth="1"/>
    <col min="18" max="16384" width="11.42578125" style="30"/>
  </cols>
  <sheetData>
    <row r="1" spans="1:17" s="7" customFormat="1" ht="12" customHeight="1">
      <c r="A1" s="16" t="s">
        <v>67</v>
      </c>
      <c r="B1" s="17"/>
      <c r="C1" s="17"/>
      <c r="D1" s="17"/>
      <c r="E1" s="17"/>
      <c r="F1" s="17"/>
      <c r="G1" s="17"/>
      <c r="H1" s="17"/>
      <c r="I1" s="17"/>
      <c r="J1" s="17"/>
      <c r="K1" s="16" t="s">
        <v>68</v>
      </c>
      <c r="L1" s="17"/>
      <c r="N1" s="9"/>
      <c r="O1" s="9"/>
      <c r="P1" s="9"/>
      <c r="Q1" s="9"/>
    </row>
    <row r="2" spans="1:17" s="7" customFormat="1" ht="12" customHeight="1">
      <c r="A2" s="18" t="s">
        <v>69</v>
      </c>
      <c r="B2" s="19"/>
      <c r="C2" s="19"/>
      <c r="D2" s="19"/>
      <c r="E2" s="19"/>
      <c r="F2" s="19"/>
      <c r="G2" s="19"/>
      <c r="H2" s="19"/>
      <c r="I2" s="19"/>
      <c r="J2" s="19"/>
      <c r="K2" s="18" t="s">
        <v>70</v>
      </c>
      <c r="L2" s="20"/>
      <c r="M2" s="19"/>
      <c r="N2" s="20"/>
      <c r="O2" s="20"/>
      <c r="P2" s="20"/>
      <c r="Q2" s="20"/>
    </row>
    <row r="3" spans="1:17" s="7" customFormat="1" ht="12.75" customHeight="1">
      <c r="A3" s="12" t="s">
        <v>71</v>
      </c>
      <c r="B3"/>
      <c r="C3"/>
      <c r="D3"/>
      <c r="E3"/>
      <c r="F3"/>
      <c r="G3"/>
      <c r="H3"/>
      <c r="I3"/>
      <c r="J3"/>
      <c r="K3"/>
      <c r="L3"/>
      <c r="M3"/>
    </row>
    <row r="4" spans="1:17" s="7" customFormat="1" ht="13.5" customHeight="1">
      <c r="A4" s="12" t="s">
        <v>72</v>
      </c>
      <c r="B4"/>
      <c r="C4"/>
      <c r="D4"/>
      <c r="E4"/>
      <c r="F4"/>
      <c r="G4"/>
      <c r="H4"/>
      <c r="I4"/>
      <c r="J4"/>
      <c r="K4"/>
      <c r="L4"/>
      <c r="M4"/>
    </row>
    <row r="5" spans="1:17" s="7" customFormat="1" ht="12.75" customHeight="1">
      <c r="A5" s="12" t="s">
        <v>73</v>
      </c>
      <c r="B5"/>
      <c r="C5"/>
      <c r="D5"/>
      <c r="E5"/>
      <c r="F5"/>
      <c r="G5"/>
      <c r="H5"/>
      <c r="I5"/>
      <c r="J5"/>
      <c r="K5"/>
      <c r="L5"/>
      <c r="M5"/>
    </row>
    <row r="6" spans="1:17" s="7" customFormat="1" ht="12.75" customHeight="1">
      <c r="A6" s="13"/>
      <c r="B6"/>
      <c r="C6"/>
      <c r="D6"/>
      <c r="E6"/>
      <c r="F6"/>
      <c r="G6"/>
      <c r="H6" s="15" t="s">
        <v>74</v>
      </c>
      <c r="I6"/>
      <c r="J6"/>
      <c r="K6"/>
      <c r="L6"/>
      <c r="M6"/>
    </row>
    <row r="10" spans="1:17" ht="39" customHeight="1" thickBot="1"/>
    <row r="11" spans="1:17" ht="34.5" customHeight="1" thickBot="1">
      <c r="A11" s="151" t="s">
        <v>0</v>
      </c>
      <c r="B11" s="154" t="s">
        <v>1</v>
      </c>
      <c r="C11" s="155"/>
      <c r="D11" s="155"/>
      <c r="E11" s="156"/>
      <c r="F11" s="154" t="s">
        <v>2</v>
      </c>
      <c r="G11" s="155"/>
      <c r="H11" s="156"/>
      <c r="I11" s="157" t="s">
        <v>3</v>
      </c>
      <c r="J11" s="158"/>
      <c r="K11" s="158"/>
      <c r="L11" s="158"/>
      <c r="M11" s="158"/>
      <c r="N11" s="158"/>
      <c r="O11" s="158"/>
      <c r="P11" s="158"/>
      <c r="Q11" s="159"/>
    </row>
    <row r="12" spans="1:17" s="7" customFormat="1" ht="15" customHeight="1">
      <c r="A12" s="152"/>
      <c r="B12" s="160" t="s">
        <v>4</v>
      </c>
      <c r="C12" s="160" t="s">
        <v>5</v>
      </c>
      <c r="D12" s="52" t="s">
        <v>6</v>
      </c>
      <c r="E12" s="160" t="s">
        <v>8</v>
      </c>
      <c r="F12" s="160" t="s">
        <v>9</v>
      </c>
      <c r="G12" s="160" t="s">
        <v>10</v>
      </c>
      <c r="H12" s="160" t="s">
        <v>8</v>
      </c>
      <c r="I12" s="163" t="s">
        <v>11</v>
      </c>
      <c r="J12" s="164"/>
      <c r="K12" s="165"/>
      <c r="L12" s="163" t="s">
        <v>12</v>
      </c>
      <c r="M12" s="164"/>
      <c r="N12" s="165"/>
      <c r="O12" s="163" t="s">
        <v>13</v>
      </c>
      <c r="P12" s="164"/>
      <c r="Q12" s="165"/>
    </row>
    <row r="13" spans="1:17" s="7" customFormat="1" ht="15.75" thickBot="1">
      <c r="A13" s="152"/>
      <c r="B13" s="161"/>
      <c r="C13" s="161"/>
      <c r="D13" s="52" t="s">
        <v>7</v>
      </c>
      <c r="E13" s="161"/>
      <c r="F13" s="161"/>
      <c r="G13" s="161"/>
      <c r="H13" s="161"/>
      <c r="I13" s="166"/>
      <c r="J13" s="167"/>
      <c r="K13" s="168"/>
      <c r="L13" s="166"/>
      <c r="M13" s="167"/>
      <c r="N13" s="168"/>
      <c r="O13" s="166"/>
      <c r="P13" s="167"/>
      <c r="Q13" s="168"/>
    </row>
    <row r="14" spans="1:17" s="7" customFormat="1" ht="15" customHeight="1" thickBot="1">
      <c r="A14" s="153"/>
      <c r="B14" s="162"/>
      <c r="C14" s="162"/>
      <c r="D14" s="53"/>
      <c r="E14" s="162"/>
      <c r="F14" s="162"/>
      <c r="G14" s="162"/>
      <c r="H14" s="162"/>
      <c r="I14" s="53" t="s">
        <v>14</v>
      </c>
      <c r="J14" s="53" t="s">
        <v>6</v>
      </c>
      <c r="K14" s="53" t="s">
        <v>15</v>
      </c>
      <c r="L14" s="53" t="s">
        <v>14</v>
      </c>
      <c r="M14" s="53" t="s">
        <v>6</v>
      </c>
      <c r="N14" s="53" t="s">
        <v>15</v>
      </c>
      <c r="O14" s="53" t="s">
        <v>14</v>
      </c>
      <c r="P14" s="53" t="s">
        <v>6</v>
      </c>
      <c r="Q14" s="53" t="s">
        <v>15</v>
      </c>
    </row>
    <row r="15" spans="1:17" ht="24.75" customHeight="1" thickBot="1">
      <c r="A15" s="169" t="s">
        <v>42</v>
      </c>
      <c r="B15" s="160" t="s">
        <v>28</v>
      </c>
      <c r="C15" s="160" t="s">
        <v>29</v>
      </c>
      <c r="D15" s="172">
        <v>14.5</v>
      </c>
      <c r="E15" s="172">
        <v>3.25</v>
      </c>
      <c r="F15" s="58" t="s">
        <v>84</v>
      </c>
      <c r="G15" s="57">
        <v>5.5</v>
      </c>
      <c r="H15" s="57">
        <v>1.25</v>
      </c>
      <c r="I15" s="71"/>
      <c r="J15" s="81">
        <f>IF(I15&gt;=10,G15,0)</f>
        <v>0</v>
      </c>
      <c r="K15" s="57" t="s">
        <v>20</v>
      </c>
      <c r="L15" s="113">
        <f>(I15*H15+I16*H16)/3.25</f>
        <v>0</v>
      </c>
      <c r="M15" s="90">
        <f>IF(L15&gt;=10,D15,J15+J16)</f>
        <v>0</v>
      </c>
      <c r="N15" s="175" t="s">
        <v>20</v>
      </c>
      <c r="O15" s="113">
        <f>(L15*E15+L17*E17)/(E15+E17)</f>
        <v>0</v>
      </c>
      <c r="P15" s="139"/>
      <c r="Q15" s="139" t="s">
        <v>20</v>
      </c>
    </row>
    <row r="16" spans="1:17" ht="16.5" thickBot="1">
      <c r="A16" s="170"/>
      <c r="B16" s="162"/>
      <c r="C16" s="162"/>
      <c r="D16" s="173"/>
      <c r="E16" s="173"/>
      <c r="F16" s="58" t="s">
        <v>85</v>
      </c>
      <c r="G16" s="57">
        <v>9</v>
      </c>
      <c r="H16" s="57">
        <v>2</v>
      </c>
      <c r="I16" s="71"/>
      <c r="J16" s="81">
        <f t="shared" ref="J16:J20" si="0">IF(I16&gt;=10,G16,0)</f>
        <v>0</v>
      </c>
      <c r="K16" s="61" t="s">
        <v>20</v>
      </c>
      <c r="L16" s="114"/>
      <c r="M16" s="90"/>
      <c r="N16" s="176"/>
      <c r="O16" s="123"/>
      <c r="P16" s="140"/>
      <c r="Q16" s="140"/>
    </row>
    <row r="17" spans="1:17" ht="16.5" customHeight="1" thickBot="1">
      <c r="A17" s="170"/>
      <c r="B17" s="52"/>
      <c r="C17" s="160" t="s">
        <v>18</v>
      </c>
      <c r="D17" s="172">
        <v>15.5</v>
      </c>
      <c r="E17" s="172">
        <v>3.5</v>
      </c>
      <c r="F17" s="58" t="s">
        <v>99</v>
      </c>
      <c r="G17" s="57">
        <v>4.5</v>
      </c>
      <c r="H17" s="57">
        <v>1</v>
      </c>
      <c r="I17" s="71"/>
      <c r="J17" s="81">
        <f t="shared" si="0"/>
        <v>0</v>
      </c>
      <c r="K17" s="61" t="s">
        <v>20</v>
      </c>
      <c r="L17" s="113">
        <f>(I17*H17+I18*H18+I19*H19)/3.5</f>
        <v>0</v>
      </c>
      <c r="M17" s="90">
        <f>IF(L17&gt;=10,D17,J17+J18+J19)</f>
        <v>0</v>
      </c>
      <c r="N17" s="175" t="s">
        <v>20</v>
      </c>
      <c r="O17" s="123"/>
      <c r="P17" s="140"/>
      <c r="Q17" s="140"/>
    </row>
    <row r="18" spans="1:17" ht="16.5" thickBot="1">
      <c r="A18" s="170"/>
      <c r="B18" s="52" t="s">
        <v>17</v>
      </c>
      <c r="C18" s="161"/>
      <c r="D18" s="174"/>
      <c r="E18" s="174"/>
      <c r="F18" s="58" t="s">
        <v>100</v>
      </c>
      <c r="G18" s="57">
        <v>5.5</v>
      </c>
      <c r="H18" s="57">
        <v>1.25</v>
      </c>
      <c r="I18" s="71"/>
      <c r="J18" s="81">
        <f t="shared" si="0"/>
        <v>0</v>
      </c>
      <c r="K18" s="61" t="s">
        <v>20</v>
      </c>
      <c r="L18" s="123"/>
      <c r="M18" s="90"/>
      <c r="N18" s="177"/>
      <c r="O18" s="123"/>
      <c r="P18" s="140"/>
      <c r="Q18" s="140"/>
    </row>
    <row r="19" spans="1:17" ht="16.5" thickBot="1">
      <c r="A19" s="171"/>
      <c r="B19" s="54"/>
      <c r="C19" s="162"/>
      <c r="D19" s="173"/>
      <c r="E19" s="173"/>
      <c r="F19" s="58" t="s">
        <v>101</v>
      </c>
      <c r="G19" s="57">
        <v>5.5</v>
      </c>
      <c r="H19" s="57">
        <v>1.25</v>
      </c>
      <c r="I19" s="71"/>
      <c r="J19" s="81">
        <f t="shared" si="0"/>
        <v>0</v>
      </c>
      <c r="K19" s="61" t="s">
        <v>20</v>
      </c>
      <c r="L19" s="114"/>
      <c r="M19" s="90"/>
      <c r="N19" s="176"/>
      <c r="O19" s="114"/>
      <c r="P19" s="141"/>
      <c r="Q19" s="141"/>
    </row>
    <row r="20" spans="1:17" ht="50.25" thickBot="1">
      <c r="A20" s="62" t="s">
        <v>50</v>
      </c>
      <c r="B20" s="56" t="s">
        <v>17</v>
      </c>
      <c r="C20" s="53" t="s">
        <v>79</v>
      </c>
      <c r="D20" s="57">
        <v>30</v>
      </c>
      <c r="E20" s="57">
        <v>1</v>
      </c>
      <c r="F20" s="55" t="s">
        <v>86</v>
      </c>
      <c r="G20" s="74">
        <v>30</v>
      </c>
      <c r="H20" s="74">
        <v>1</v>
      </c>
      <c r="I20" s="75"/>
      <c r="J20" s="81">
        <f t="shared" si="0"/>
        <v>0</v>
      </c>
      <c r="K20" s="73" t="s">
        <v>20</v>
      </c>
      <c r="L20" s="72">
        <f>I20</f>
        <v>0</v>
      </c>
      <c r="M20" s="72">
        <f>J20</f>
        <v>0</v>
      </c>
      <c r="N20" s="73" t="s">
        <v>20</v>
      </c>
      <c r="O20" s="72">
        <f>L20</f>
        <v>0</v>
      </c>
      <c r="P20" s="65"/>
      <c r="Q20" s="65" t="s">
        <v>20</v>
      </c>
    </row>
    <row r="21" spans="1:17">
      <c r="A21" s="34"/>
      <c r="B21" s="32"/>
      <c r="C21" s="32"/>
      <c r="D21" s="32"/>
      <c r="E21" s="35"/>
      <c r="F21" s="33"/>
      <c r="G21" s="32"/>
      <c r="H21" s="32"/>
      <c r="I21" s="32"/>
      <c r="J21" s="32"/>
      <c r="K21" s="33"/>
      <c r="L21" s="32"/>
      <c r="M21" s="32"/>
      <c r="N21" s="32"/>
      <c r="O21" s="32"/>
      <c r="P21" s="32"/>
      <c r="Q21" s="32"/>
    </row>
    <row r="22" spans="1:17">
      <c r="A22" s="34"/>
      <c r="B22" s="32"/>
      <c r="C22" s="32"/>
      <c r="D22" s="32"/>
      <c r="E22" s="35"/>
      <c r="F22" s="33"/>
      <c r="G22" s="32"/>
      <c r="H22" s="32"/>
      <c r="I22" s="32"/>
      <c r="J22" s="32"/>
      <c r="K22" s="33"/>
      <c r="L22" s="32"/>
      <c r="M22" s="32"/>
      <c r="N22" s="32"/>
      <c r="O22" s="32"/>
      <c r="P22" s="32"/>
      <c r="Q22" s="32"/>
    </row>
    <row r="23" spans="1:17">
      <c r="A23" s="34"/>
      <c r="B23" s="32"/>
      <c r="C23" s="32"/>
      <c r="D23" s="32"/>
      <c r="E23" s="32"/>
      <c r="F23" s="33"/>
      <c r="G23" s="32"/>
      <c r="H23" s="32"/>
      <c r="I23" s="32"/>
      <c r="J23" s="32"/>
      <c r="K23" s="33"/>
      <c r="L23" s="32"/>
      <c r="M23" s="32"/>
      <c r="N23" s="32"/>
      <c r="O23" s="32"/>
      <c r="P23" s="32"/>
      <c r="Q23" s="32"/>
    </row>
    <row r="24" spans="1:17">
      <c r="A24" s="34"/>
      <c r="B24" s="32"/>
      <c r="C24" s="32"/>
      <c r="D24" s="32"/>
      <c r="E24" s="32"/>
      <c r="F24" s="33"/>
      <c r="G24" s="32"/>
      <c r="H24" s="32"/>
      <c r="I24" s="32"/>
      <c r="J24" s="32"/>
      <c r="K24" s="33"/>
      <c r="L24" s="32"/>
      <c r="M24" s="32"/>
      <c r="N24" s="32"/>
      <c r="O24" s="32"/>
      <c r="P24" s="32"/>
      <c r="Q24" s="32"/>
    </row>
    <row r="25" spans="1:17">
      <c r="A25" s="34"/>
      <c r="B25" s="32"/>
      <c r="C25" s="32"/>
      <c r="D25" s="32"/>
      <c r="E25" s="32"/>
      <c r="F25" s="33"/>
      <c r="G25" s="32"/>
      <c r="H25" s="32"/>
      <c r="I25" s="32"/>
      <c r="J25" s="32"/>
      <c r="K25" s="33"/>
      <c r="L25" s="32"/>
      <c r="M25" s="32"/>
      <c r="N25" s="32"/>
      <c r="O25" s="32"/>
      <c r="P25" s="32"/>
      <c r="Q25" s="32"/>
    </row>
    <row r="26" spans="1:17">
      <c r="A26" s="34"/>
      <c r="B26" s="32"/>
      <c r="C26" s="32"/>
      <c r="D26" s="32"/>
      <c r="E26" s="32"/>
      <c r="F26" s="33"/>
      <c r="G26" s="32"/>
      <c r="H26" s="32"/>
      <c r="I26" s="32"/>
      <c r="J26" s="32"/>
      <c r="K26" s="33"/>
      <c r="L26" s="32"/>
      <c r="M26" s="32"/>
      <c r="N26" s="32"/>
      <c r="O26" s="32"/>
      <c r="P26" s="32"/>
      <c r="Q26" s="32"/>
    </row>
    <row r="27" spans="1:17">
      <c r="A27" s="34"/>
      <c r="B27" s="32"/>
      <c r="C27" s="32"/>
      <c r="D27" s="32"/>
      <c r="E27" s="32"/>
      <c r="F27" s="33"/>
      <c r="G27" s="32"/>
      <c r="H27" s="32"/>
      <c r="I27" s="32"/>
      <c r="J27" s="32"/>
      <c r="K27" s="33"/>
      <c r="L27" s="32"/>
      <c r="M27" s="32"/>
      <c r="N27" s="32"/>
      <c r="O27" s="32"/>
      <c r="P27" s="32"/>
      <c r="Q27" s="32"/>
    </row>
    <row r="28" spans="1:17">
      <c r="A28" s="34"/>
      <c r="B28" s="32"/>
      <c r="C28" s="32"/>
      <c r="D28" s="32"/>
      <c r="E28" s="32"/>
      <c r="F28" s="33"/>
      <c r="G28" s="32"/>
      <c r="H28" s="32"/>
      <c r="I28" s="32"/>
      <c r="J28" s="32"/>
      <c r="K28" s="33"/>
      <c r="L28" s="32"/>
      <c r="M28" s="32"/>
      <c r="N28" s="32"/>
      <c r="O28" s="32"/>
      <c r="P28" s="32"/>
      <c r="Q28" s="32"/>
    </row>
  </sheetData>
  <mergeCells count="30">
    <mergeCell ref="L15:L16"/>
    <mergeCell ref="M15:M16"/>
    <mergeCell ref="N15:N16"/>
    <mergeCell ref="O15:O19"/>
    <mergeCell ref="P15:P19"/>
    <mergeCell ref="L17:L19"/>
    <mergeCell ref="M17:M19"/>
    <mergeCell ref="N17:N19"/>
    <mergeCell ref="C15:C16"/>
    <mergeCell ref="D15:D16"/>
    <mergeCell ref="E15:E16"/>
    <mergeCell ref="C17:C19"/>
    <mergeCell ref="D17:D19"/>
    <mergeCell ref="E17:E19"/>
    <mergeCell ref="A11:A14"/>
    <mergeCell ref="B11:E11"/>
    <mergeCell ref="F11:H11"/>
    <mergeCell ref="Q15:Q19"/>
    <mergeCell ref="I11:Q11"/>
    <mergeCell ref="B12:B14"/>
    <mergeCell ref="C12:C14"/>
    <mergeCell ref="E12:E14"/>
    <mergeCell ref="F12:F14"/>
    <mergeCell ref="G12:G14"/>
    <mergeCell ref="H12:H14"/>
    <mergeCell ref="I12:K13"/>
    <mergeCell ref="L12:N13"/>
    <mergeCell ref="O12:Q13"/>
    <mergeCell ref="A15:A19"/>
    <mergeCell ref="B15:B16"/>
  </mergeCells>
  <pageMargins left="0.17" right="0.17" top="0.15" bottom="0.12" header="0.12" footer="0.12"/>
  <pageSetup paperSize="9" orientation="landscape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LMD1</vt:lpstr>
      <vt:lpstr>LMD2</vt:lpstr>
      <vt:lpstr>LMD3</vt:lpstr>
      <vt:lpstr>M1 RT</vt:lpstr>
      <vt:lpstr>M2 RT</vt:lpstr>
      <vt:lpstr>'LMD3'!_GoBack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travail</dc:creator>
  <cp:lastModifiedBy>pascalatlasse2030@outlook.fr</cp:lastModifiedBy>
  <cp:lastPrinted>2021-09-09T09:41:51Z</cp:lastPrinted>
  <dcterms:created xsi:type="dcterms:W3CDTF">2017-03-05T12:52:29Z</dcterms:created>
  <dcterms:modified xsi:type="dcterms:W3CDTF">2023-04-10T09:34:12Z</dcterms:modified>
</cp:coreProperties>
</file>