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7520" windowHeight="9975" activeTab="4"/>
  </bookViews>
  <sheets>
    <sheet name="LMD1" sheetId="1" r:id="rId1"/>
    <sheet name="LMD2" sheetId="2" r:id="rId2"/>
    <sheet name="LMD3" sheetId="3" r:id="rId3"/>
    <sheet name="M1 RT" sheetId="4" r:id="rId4"/>
    <sheet name="M2 RT" sheetId="5" r:id="rId5"/>
  </sheets>
  <definedNames>
    <definedName name="_GoBack" localSheetId="2">'LMD3'!#REF!</definedName>
  </definedNames>
  <calcPr calcId="124519"/>
</workbook>
</file>

<file path=xl/calcChain.xml><?xml version="1.0" encoding="utf-8"?>
<calcChain xmlns="http://schemas.openxmlformats.org/spreadsheetml/2006/main">
  <c r="O14" i="5"/>
  <c r="L18"/>
  <c r="L16"/>
  <c r="L14"/>
  <c r="L31" i="4"/>
  <c r="L29"/>
  <c r="L27"/>
  <c r="L23"/>
  <c r="L21"/>
  <c r="L19"/>
  <c r="L16"/>
  <c r="L28" i="3"/>
  <c r="O23" s="1"/>
  <c r="J28"/>
  <c r="M28" s="1"/>
  <c r="L27"/>
  <c r="J27"/>
  <c r="M27" s="1"/>
  <c r="J26"/>
  <c r="L25"/>
  <c r="M25" s="1"/>
  <c r="J25"/>
  <c r="J24"/>
  <c r="M23"/>
  <c r="L23"/>
  <c r="J23"/>
  <c r="M22"/>
  <c r="L22"/>
  <c r="J22"/>
  <c r="J21"/>
  <c r="L20"/>
  <c r="M20" s="1"/>
  <c r="J20"/>
  <c r="J19"/>
  <c r="L18"/>
  <c r="M18" s="1"/>
  <c r="J18"/>
  <c r="J17"/>
  <c r="J16"/>
  <c r="L15"/>
  <c r="M15" s="1"/>
  <c r="J15"/>
  <c r="J30" i="2"/>
  <c r="L29"/>
  <c r="M29" s="1"/>
  <c r="J29"/>
  <c r="J28"/>
  <c r="J27"/>
  <c r="M26"/>
  <c r="L26"/>
  <c r="J26"/>
  <c r="J25"/>
  <c r="J24"/>
  <c r="L23"/>
  <c r="M23" s="1"/>
  <c r="J23"/>
  <c r="L22"/>
  <c r="J22"/>
  <c r="M22" s="1"/>
  <c r="J21"/>
  <c r="J20"/>
  <c r="L19"/>
  <c r="M19" s="1"/>
  <c r="J19"/>
  <c r="J18"/>
  <c r="J17"/>
  <c r="L16"/>
  <c r="J16"/>
  <c r="M16" s="1"/>
  <c r="J31" i="1"/>
  <c r="L30"/>
  <c r="J30"/>
  <c r="M30" s="1"/>
  <c r="J29"/>
  <c r="L28"/>
  <c r="J28"/>
  <c r="M28" s="1"/>
  <c r="J27"/>
  <c r="L26"/>
  <c r="J26"/>
  <c r="M26" s="1"/>
  <c r="J25"/>
  <c r="J24"/>
  <c r="O23"/>
  <c r="M23"/>
  <c r="L23"/>
  <c r="J23"/>
  <c r="J22"/>
  <c r="M21" s="1"/>
  <c r="L21"/>
  <c r="J21"/>
  <c r="J20"/>
  <c r="M19" s="1"/>
  <c r="L19"/>
  <c r="J19"/>
  <c r="J18"/>
  <c r="J17"/>
  <c r="L16"/>
  <c r="J16"/>
  <c r="M16" s="1"/>
  <c r="M15"/>
  <c r="L15"/>
  <c r="O15" s="1"/>
  <c r="J15"/>
  <c r="P23" i="3" l="1"/>
  <c r="O15"/>
  <c r="O16" i="2"/>
  <c r="O23"/>
  <c r="P23" s="1"/>
  <c r="P15" i="1"/>
  <c r="D32"/>
  <c r="J32" s="1"/>
  <c r="Q32" s="1"/>
  <c r="P23"/>
  <c r="J19" i="4"/>
  <c r="J20"/>
  <c r="J21"/>
  <c r="J22"/>
  <c r="J23"/>
  <c r="J24"/>
  <c r="J25"/>
  <c r="M25" s="1"/>
  <c r="J26"/>
  <c r="M26" s="1"/>
  <c r="J27"/>
  <c r="J28"/>
  <c r="J29"/>
  <c r="J30"/>
  <c r="J31"/>
  <c r="J32"/>
  <c r="J33"/>
  <c r="J18"/>
  <c r="J17"/>
  <c r="J14"/>
  <c r="M14" s="1"/>
  <c r="J16"/>
  <c r="M22" i="5"/>
  <c r="L22"/>
  <c r="O22" s="1"/>
  <c r="M21"/>
  <c r="L21"/>
  <c r="M20"/>
  <c r="L20"/>
  <c r="M18"/>
  <c r="M16"/>
  <c r="L26" i="4"/>
  <c r="L25"/>
  <c r="L14"/>
  <c r="O14" s="1"/>
  <c r="O25" l="1"/>
  <c r="D30" i="3"/>
  <c r="P15"/>
  <c r="D31" i="2"/>
  <c r="P16"/>
  <c r="M14" i="5"/>
  <c r="M29" i="4"/>
  <c r="M27"/>
  <c r="M23"/>
  <c r="M16"/>
  <c r="M31"/>
  <c r="M19"/>
  <c r="M21"/>
  <c r="J30" i="3" l="1"/>
  <c r="P30" s="1"/>
  <c r="J31" i="2"/>
  <c r="Q31" s="1"/>
  <c r="P14" i="5"/>
  <c r="P25" i="4"/>
  <c r="P14"/>
</calcChain>
</file>

<file path=xl/sharedStrings.xml><?xml version="1.0" encoding="utf-8"?>
<sst xmlns="http://schemas.openxmlformats.org/spreadsheetml/2006/main" count="472" uniqueCount="155">
  <si>
    <t>Semestres</t>
  </si>
  <si>
    <t>Unités d’Enseignement  (U.E)</t>
  </si>
  <si>
    <t>Matière(s) constitutive(s) de l’unité d’enseignement</t>
  </si>
  <si>
    <t>Résultats obtenus</t>
  </si>
  <si>
    <t>Nature</t>
  </si>
  <si>
    <t>Code et intitulé</t>
  </si>
  <si>
    <t>Crédits</t>
  </si>
  <si>
    <t>Requis</t>
  </si>
  <si>
    <t>Coef.</t>
  </si>
  <si>
    <t>Intitulé(s)</t>
  </si>
  <si>
    <t>Crédits        Requis</t>
  </si>
  <si>
    <t>Matières</t>
  </si>
  <si>
    <t>U.E</t>
  </si>
  <si>
    <t>Semestre</t>
  </si>
  <si>
    <t>Note</t>
  </si>
  <si>
    <t>Session</t>
  </si>
  <si>
    <t>Semestre 1</t>
  </si>
  <si>
    <t>U.E.F</t>
  </si>
  <si>
    <t>Unité d'enseignement fondamentale</t>
  </si>
  <si>
    <t>Algebre1</t>
  </si>
  <si>
    <t>S1</t>
  </si>
  <si>
    <t>Analyse1</t>
  </si>
  <si>
    <t>U.E.D</t>
  </si>
  <si>
    <t>Unité d'enseignement découverte</t>
  </si>
  <si>
    <t>U.E.M</t>
  </si>
  <si>
    <t>Unité d'enseignement méthodologique</t>
  </si>
  <si>
    <t>TP Bureautique</t>
  </si>
  <si>
    <t>Semestre 2</t>
  </si>
  <si>
    <t>Algèbre 2</t>
  </si>
  <si>
    <t>Analyse2</t>
  </si>
  <si>
    <t>Structure Machine</t>
  </si>
  <si>
    <t>Anglais</t>
  </si>
  <si>
    <t>Semestre 3</t>
  </si>
  <si>
    <t>Semestre 4</t>
  </si>
  <si>
    <t>Génie Logiciel</t>
  </si>
  <si>
    <t>Programmation Linéaire</t>
  </si>
  <si>
    <t>Semestre 5</t>
  </si>
  <si>
    <t>Cryptographie</t>
  </si>
  <si>
    <t>Théorie des Graphes</t>
  </si>
  <si>
    <t>Semestre 6</t>
  </si>
  <si>
    <t xml:space="preserve">REPUBLIQUE ALGERIENNE </t>
  </si>
  <si>
    <t xml:space="preserve">MINISTERE DE L’ENSEIGNEMENT SUPERIEUR   </t>
  </si>
  <si>
    <t>DEMOCRATIQUE ET POPULAIRE</t>
  </si>
  <si>
    <t>ET DE LA RECHERCHE SCIENTIFIQUE</t>
  </si>
  <si>
    <r>
      <t xml:space="preserve">Etablissement : </t>
    </r>
    <r>
      <rPr>
        <sz val="11"/>
        <color theme="1"/>
        <rFont val="Times New Roman"/>
        <family val="1"/>
      </rPr>
      <t>Université Ibn Khaldoun Tiaret</t>
    </r>
  </si>
  <si>
    <r>
      <t>Faculté / Institut :</t>
    </r>
    <r>
      <rPr>
        <sz val="11"/>
        <color theme="1"/>
        <rFont val="Times New Roman"/>
        <family val="1"/>
      </rPr>
      <t xml:space="preserve"> Faculté des Mathématiques   et de l’Informatique  </t>
    </r>
  </si>
  <si>
    <r>
      <t>Département </t>
    </r>
    <r>
      <rPr>
        <sz val="11"/>
        <color theme="1"/>
        <rFont val="Times New Roman"/>
        <family val="1"/>
      </rPr>
      <t>: Informatique</t>
    </r>
  </si>
  <si>
    <t>RELEVE DE NOTES</t>
  </si>
  <si>
    <r>
      <t xml:space="preserve">Décision : </t>
    </r>
    <r>
      <rPr>
        <b/>
        <sz val="16"/>
        <color theme="1"/>
        <rFont val="Times New Roman"/>
        <family val="1"/>
      </rPr>
      <t>Admis /session1</t>
    </r>
  </si>
  <si>
    <t>Moyenne annuelle :</t>
  </si>
  <si>
    <t>Crédits Requis</t>
  </si>
  <si>
    <t>Coef</t>
  </si>
  <si>
    <t>/20</t>
  </si>
  <si>
    <t>Unité d'enseignement Transversale</t>
  </si>
  <si>
    <t>Anglais Premier Niveau</t>
  </si>
  <si>
    <t xml:space="preserve">Simulation à évènement discret </t>
  </si>
  <si>
    <t>Anglais Niveau 2</t>
  </si>
  <si>
    <t>Web Services</t>
  </si>
  <si>
    <t>Moyenne annuelle :/</t>
  </si>
  <si>
    <t>Gestion des projets Informatique</t>
  </si>
  <si>
    <t xml:space="preserve">Recherche Bibliographique </t>
  </si>
  <si>
    <t>Total des crédits cumulés dans le cursus: 120</t>
  </si>
  <si>
    <t>Total des crédits cumulés dans le cursus: 60</t>
  </si>
  <si>
    <r>
      <t>Total des crédits cumulés pour l’année (S</t>
    </r>
    <r>
      <rPr>
        <b/>
        <vertAlign val="subscript"/>
        <sz val="10"/>
        <color theme="1"/>
        <rFont val="Times New Roman"/>
        <family val="1"/>
      </rPr>
      <t>3</t>
    </r>
    <r>
      <rPr>
        <b/>
        <sz val="10"/>
        <color theme="1"/>
        <rFont val="Times New Roman"/>
        <family val="1"/>
      </rPr>
      <t>+ S</t>
    </r>
    <r>
      <rPr>
        <b/>
        <vertAlign val="subscript"/>
        <sz val="10"/>
        <color theme="1"/>
        <rFont val="Times New Roman"/>
        <family val="1"/>
      </rPr>
      <t>4</t>
    </r>
    <r>
      <rPr>
        <b/>
        <sz val="10"/>
        <color theme="1"/>
        <rFont val="Times New Roman"/>
        <family val="1"/>
      </rPr>
      <t>) :</t>
    </r>
    <r>
      <rPr>
        <b/>
        <sz val="14"/>
        <color theme="1"/>
        <rFont val="Times New Roman"/>
        <family val="1"/>
      </rPr>
      <t>60</t>
    </r>
  </si>
  <si>
    <t>Initiation à l'Algorithmique</t>
  </si>
  <si>
    <t>Physique 1 ( Mécanique )</t>
  </si>
  <si>
    <t>Electronique Composant des Systèmes</t>
  </si>
  <si>
    <t>Termes scientifiques et expression écrite et orale</t>
  </si>
  <si>
    <t>UE Transversale 11</t>
  </si>
  <si>
    <t>UET11</t>
  </si>
  <si>
    <t>Langue Anglaise</t>
  </si>
  <si>
    <t>Introduction  au Probabilité  Statistiques</t>
  </si>
  <si>
    <t>Technologie  de l'Information  et de la Communication</t>
  </si>
  <si>
    <t>Introduction à la programmation Orienté Objet</t>
  </si>
  <si>
    <t xml:space="preserve">Histoire des sciences </t>
  </si>
  <si>
    <t>Physique 2 ( Electricité )</t>
  </si>
  <si>
    <t>UE Transversale 21</t>
  </si>
  <si>
    <t>UET21</t>
  </si>
  <si>
    <t xml:space="preserve">Unite Fondamentale </t>
  </si>
  <si>
    <t>Programmation  et Structure de données</t>
  </si>
  <si>
    <t>Unite fondamentale 22</t>
  </si>
  <si>
    <t>Algorithme et Structure  de Données</t>
  </si>
  <si>
    <t>Architecture des Ordinateurs</t>
  </si>
  <si>
    <t>Logique des Mathématiques</t>
  </si>
  <si>
    <t>Programmation Orientee Objet</t>
  </si>
  <si>
    <t>Systeme d Information</t>
  </si>
  <si>
    <t>Theorie des Langages</t>
  </si>
  <si>
    <t>Langue Etrangère 2 (Anglais)</t>
  </si>
  <si>
    <t>Dvéloppement d Application Web</t>
  </si>
  <si>
    <t>Réseaux de Communication</t>
  </si>
  <si>
    <t>Base de Données</t>
  </si>
  <si>
    <t>Génie Logiciel 1</t>
  </si>
  <si>
    <t>Système d Exploitation 1</t>
  </si>
  <si>
    <t>Aspects Juridique  et Eco des Log</t>
  </si>
  <si>
    <t>Langue Etrangère 3</t>
  </si>
  <si>
    <t xml:space="preserve">Compilation </t>
  </si>
  <si>
    <t>Programmation logique</t>
  </si>
  <si>
    <t>Systeme Exploitation 2</t>
  </si>
  <si>
    <t>Probabilité et Statistiques</t>
  </si>
  <si>
    <t>Interface Homme Machine</t>
  </si>
  <si>
    <t>Unite Transversale 1</t>
  </si>
  <si>
    <t>Unite Methodologique 1</t>
  </si>
  <si>
    <t>Unite Fondamentale 1</t>
  </si>
  <si>
    <t>Application Mobile</t>
  </si>
  <si>
    <t>Sécurité Informatique</t>
  </si>
  <si>
    <t>Administration des base de données</t>
  </si>
  <si>
    <t>Rédaction Scientifique</t>
  </si>
  <si>
    <t>Projet</t>
  </si>
  <si>
    <t>Unité Méthodologique 1</t>
  </si>
  <si>
    <t>Unité Transversale 1</t>
  </si>
  <si>
    <t>Unité Méthodologique</t>
  </si>
  <si>
    <t xml:space="preserve">Unité Fondamentale </t>
  </si>
  <si>
    <t>Unite Fondamentale</t>
  </si>
  <si>
    <t>Technologie des Réseaux</t>
  </si>
  <si>
    <t xml:space="preserve">Administration  Réseaux et Programmation Système </t>
  </si>
  <si>
    <t>Réseaux locaux et équipements</t>
  </si>
  <si>
    <t>Réseaux Sans Fil</t>
  </si>
  <si>
    <t>Architecture logicielle</t>
  </si>
  <si>
    <t>Approches par Composants</t>
  </si>
  <si>
    <t xml:space="preserve">Bases des Données Avancées </t>
  </si>
  <si>
    <t>Web Services et Simulation</t>
  </si>
  <si>
    <t xml:space="preserve">Recherche Opérationnelle </t>
  </si>
  <si>
    <t xml:space="preserve">Application des graphes à la Recherche Opérationnel </t>
  </si>
  <si>
    <t>Optimisation en Recherche Opérationnel</t>
  </si>
  <si>
    <t xml:space="preserve">Technologie IP   </t>
  </si>
  <si>
    <t>Technologie des Télécom</t>
  </si>
  <si>
    <t>Techniques et technologie de Transmission</t>
  </si>
  <si>
    <t>Télécommunications Fixes et Mobiles</t>
  </si>
  <si>
    <t>Architecture de l Internet</t>
  </si>
  <si>
    <t>Technologie de l’Internet</t>
  </si>
  <si>
    <t>Technologie des RX opérateurs</t>
  </si>
  <si>
    <t>Signal et Modélisation</t>
  </si>
  <si>
    <t>Mathématiques  appliqués</t>
  </si>
  <si>
    <t>Modèle et évaluation des performances système</t>
  </si>
  <si>
    <t>Modèle mathématique et traitement de signale</t>
  </si>
  <si>
    <t>Communications  Numériques et Théorie Informatique</t>
  </si>
  <si>
    <t>Codage et transport flux multi</t>
  </si>
  <si>
    <t>Théorie de l’information</t>
  </si>
  <si>
    <t>Qualité et  Sécurité Réseaux</t>
  </si>
  <si>
    <t>Qualité de service</t>
  </si>
  <si>
    <t>Sécurité réseaux et Web</t>
  </si>
  <si>
    <t xml:space="preserve">Parallélisme et clustring </t>
  </si>
  <si>
    <t>Unité  Enseignement Découverte</t>
  </si>
  <si>
    <t xml:space="preserve">Législation et Déontologie TR </t>
  </si>
  <si>
    <t>Législations et déontologie TRV</t>
  </si>
  <si>
    <t xml:space="preserve">Projet de fin d’études </t>
  </si>
  <si>
    <r>
      <t>Total des crédits cumulés pour l’année (S</t>
    </r>
    <r>
      <rPr>
        <b/>
        <vertAlign val="subscript"/>
        <sz val="10"/>
        <color theme="1"/>
        <rFont val="Times New Roman"/>
        <family val="1"/>
      </rPr>
      <t>1</t>
    </r>
    <r>
      <rPr>
        <b/>
        <sz val="10"/>
        <color theme="1"/>
        <rFont val="Times New Roman"/>
        <family val="1"/>
      </rPr>
      <t>+ S</t>
    </r>
    <r>
      <rPr>
        <b/>
        <vertAlign val="subscript"/>
        <sz val="10"/>
        <color theme="1"/>
        <rFont val="Times New Roman"/>
        <family val="1"/>
      </rPr>
      <t>2</t>
    </r>
    <r>
      <rPr>
        <b/>
        <sz val="10"/>
        <color theme="1"/>
        <rFont val="Times New Roman"/>
        <family val="1"/>
      </rPr>
      <t>) :</t>
    </r>
    <r>
      <rPr>
        <b/>
        <sz val="14"/>
        <color theme="1"/>
        <rFont val="Times New Roman"/>
        <family val="1"/>
      </rPr>
      <t>60</t>
    </r>
  </si>
  <si>
    <r>
      <t>Total des crédits cumulés pour l’année (S</t>
    </r>
    <r>
      <rPr>
        <b/>
        <vertAlign val="subscript"/>
        <sz val="10"/>
        <color theme="1"/>
        <rFont val="Times New Roman"/>
        <family val="1"/>
      </rPr>
      <t>1</t>
    </r>
    <r>
      <rPr>
        <b/>
        <sz val="10"/>
        <color theme="1"/>
        <rFont val="Times New Roman"/>
        <family val="1"/>
      </rPr>
      <t xml:space="preserve"> + S</t>
    </r>
    <r>
      <rPr>
        <b/>
        <vertAlign val="subscript"/>
        <sz val="10"/>
        <color theme="1"/>
        <rFont val="Times New Roman"/>
        <family val="1"/>
      </rPr>
      <t>2</t>
    </r>
    <r>
      <rPr>
        <b/>
        <sz val="10"/>
        <color theme="1"/>
        <rFont val="Times New Roman"/>
        <family val="1"/>
      </rPr>
      <t>) :</t>
    </r>
  </si>
  <si>
    <t>Total des crédits cumulés dans le cursus:</t>
  </si>
  <si>
    <r>
      <t>Total des crédits cumulés pour l’année (S</t>
    </r>
    <r>
      <rPr>
        <b/>
        <vertAlign val="subscript"/>
        <sz val="10"/>
        <color theme="1"/>
        <rFont val="Times New Roman"/>
        <family val="1"/>
      </rPr>
      <t>3</t>
    </r>
    <r>
      <rPr>
        <b/>
        <sz val="10"/>
        <color theme="1"/>
        <rFont val="Times New Roman"/>
        <family val="1"/>
      </rPr>
      <t xml:space="preserve"> + S</t>
    </r>
    <r>
      <rPr>
        <b/>
        <vertAlign val="subscript"/>
        <sz val="10"/>
        <color theme="1"/>
        <rFont val="Times New Roman"/>
        <family val="1"/>
      </rPr>
      <t>4</t>
    </r>
    <r>
      <rPr>
        <b/>
        <sz val="10"/>
        <color theme="1"/>
        <rFont val="Times New Roman"/>
        <family val="1"/>
      </rPr>
      <t>) :</t>
    </r>
  </si>
  <si>
    <t xml:space="preserve">Total des crédits cumulés dans le cursus: </t>
  </si>
  <si>
    <r>
      <t>Total des crédits cumulés pour l’année (S</t>
    </r>
    <r>
      <rPr>
        <b/>
        <vertAlign val="subscript"/>
        <sz val="10"/>
        <color theme="1"/>
        <rFont val="Times New Roman"/>
        <family val="1"/>
      </rPr>
      <t>5</t>
    </r>
    <r>
      <rPr>
        <b/>
        <sz val="10"/>
        <color theme="1"/>
        <rFont val="Times New Roman"/>
        <family val="1"/>
      </rPr>
      <t xml:space="preserve"> + S</t>
    </r>
    <r>
      <rPr>
        <b/>
        <vertAlign val="subscript"/>
        <sz val="10"/>
        <color theme="1"/>
        <rFont val="Times New Roman"/>
        <family val="1"/>
      </rPr>
      <t>6</t>
    </r>
    <r>
      <rPr>
        <b/>
        <sz val="10"/>
        <color theme="1"/>
        <rFont val="Times New Roman"/>
        <family val="1"/>
      </rPr>
      <t>) :</t>
    </r>
  </si>
  <si>
    <t>Le Doyen </t>
  </si>
  <si>
    <t>Le chef de Département</t>
  </si>
  <si>
    <t>Tiaret le :.........................................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</si>
</sst>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5"/>
      <color theme="1"/>
      <name val="Times New Roman"/>
      <family val="1"/>
    </font>
    <font>
      <b/>
      <sz val="16"/>
      <color theme="1"/>
      <name val="Times New Roman"/>
      <family val="1"/>
    </font>
    <font>
      <b/>
      <vertAlign val="subscript"/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5" fillId="0" borderId="0" xfId="0" applyFont="1"/>
    <xf numFmtId="0" fontId="0" fillId="0" borderId="0" xfId="0" applyFont="1"/>
    <xf numFmtId="0" fontId="1" fillId="0" borderId="0" xfId="0" applyFont="1" applyBorder="1" applyAlignment="1">
      <alignment vertical="top" wrapText="1"/>
    </xf>
    <xf numFmtId="0" fontId="0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8" fillId="0" borderId="0" xfId="0" applyFont="1"/>
    <xf numFmtId="2" fontId="0" fillId="0" borderId="0" xfId="0" applyNumberFormat="1"/>
    <xf numFmtId="2" fontId="0" fillId="0" borderId="0" xfId="0" applyNumberFormat="1" applyBorder="1"/>
    <xf numFmtId="2" fontId="2" fillId="0" borderId="0" xfId="0" applyNumberFormat="1" applyFont="1" applyBorder="1" applyAlignment="1">
      <alignment horizontal="center" vertical="top" wrapText="1"/>
    </xf>
    <xf numFmtId="0" fontId="9" fillId="0" borderId="0" xfId="0" applyFont="1"/>
    <xf numFmtId="0" fontId="3" fillId="0" borderId="0" xfId="0" applyFont="1" applyAlignment="1">
      <alignment horizontal="left" indent="15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Border="1"/>
    <xf numFmtId="0" fontId="0" fillId="0" borderId="0" xfId="0" applyBorder="1"/>
    <xf numFmtId="0" fontId="9" fillId="0" borderId="6" xfId="0" applyFont="1" applyBorder="1"/>
    <xf numFmtId="0" fontId="0" fillId="0" borderId="6" xfId="0" applyBorder="1"/>
    <xf numFmtId="2" fontId="0" fillId="0" borderId="6" xfId="0" applyNumberFormat="1" applyBorder="1"/>
    <xf numFmtId="0" fontId="4" fillId="0" borderId="0" xfId="0" applyFont="1"/>
    <xf numFmtId="0" fontId="0" fillId="0" borderId="6" xfId="0" applyFont="1" applyBorder="1"/>
    <xf numFmtId="0" fontId="8" fillId="0" borderId="0" xfId="0" applyFont="1" applyBorder="1"/>
    <xf numFmtId="0" fontId="4" fillId="0" borderId="0" xfId="0" applyFont="1" applyBorder="1" applyAlignment="1">
      <alignment wrapText="1"/>
    </xf>
    <xf numFmtId="4" fontId="5" fillId="0" borderId="0" xfId="0" applyNumberFormat="1" applyFont="1"/>
    <xf numFmtId="2" fontId="5" fillId="0" borderId="0" xfId="0" applyNumberFormat="1" applyFont="1"/>
    <xf numFmtId="0" fontId="0" fillId="0" borderId="0" xfId="0" applyAlignment="1">
      <alignment vertical="top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textRotation="90" wrapText="1"/>
    </xf>
    <xf numFmtId="0" fontId="7" fillId="0" borderId="0" xfId="0" applyFont="1" applyBorder="1" applyAlignment="1">
      <alignment wrapText="1"/>
    </xf>
    <xf numFmtId="0" fontId="16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top" wrapText="1"/>
    </xf>
    <xf numFmtId="1" fontId="1" fillId="0" borderId="7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vertical="top" wrapText="1"/>
    </xf>
    <xf numFmtId="1" fontId="1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0" xfId="0" applyFont="1" applyBorder="1" applyAlignment="1">
      <alignment horizontal="left"/>
    </xf>
    <xf numFmtId="0" fontId="18" fillId="0" borderId="7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2" fontId="20" fillId="0" borderId="7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2" fontId="5" fillId="0" borderId="0" xfId="0" applyNumberFormat="1" applyFont="1" applyAlignment="1">
      <alignment horizontal="left"/>
    </xf>
    <xf numFmtId="0" fontId="9" fillId="0" borderId="4" xfId="0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2" fontId="17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textRotation="90" wrapText="1"/>
    </xf>
    <xf numFmtId="0" fontId="21" fillId="0" borderId="0" xfId="0" applyFont="1" applyAlignment="1">
      <alignment vertical="center"/>
    </xf>
    <xf numFmtId="2" fontId="21" fillId="0" borderId="0" xfId="0" applyNumberFormat="1" applyFont="1" applyAlignment="1">
      <alignment vertical="center"/>
    </xf>
    <xf numFmtId="0" fontId="19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vertical="center" wrapText="1"/>
    </xf>
    <xf numFmtId="0" fontId="20" fillId="0" borderId="4" xfId="0" applyFont="1" applyBorder="1" applyAlignment="1">
      <alignment horizontal="left" vertical="center" wrapText="1"/>
    </xf>
    <xf numFmtId="2" fontId="20" fillId="0" borderId="4" xfId="0" applyNumberFormat="1" applyFont="1" applyBorder="1" applyAlignment="1">
      <alignment horizontal="left" vertical="center" wrapText="1"/>
    </xf>
    <xf numFmtId="0" fontId="19" fillId="0" borderId="4" xfId="0" applyFont="1" applyBorder="1" applyAlignment="1">
      <alignment vertical="center" wrapText="1"/>
    </xf>
    <xf numFmtId="2" fontId="19" fillId="0" borderId="4" xfId="0" applyNumberFormat="1" applyFont="1" applyBorder="1" applyAlignment="1">
      <alignment horizontal="left" vertical="center" wrapText="1"/>
    </xf>
    <xf numFmtId="2" fontId="19" fillId="0" borderId="4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19" fillId="0" borderId="7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left"/>
    </xf>
    <xf numFmtId="1" fontId="22" fillId="0" borderId="0" xfId="0" applyNumberFormat="1" applyFont="1" applyBorder="1" applyAlignment="1">
      <alignment horizontal="left"/>
    </xf>
    <xf numFmtId="2" fontId="8" fillId="0" borderId="0" xfId="0" applyNumberFormat="1" applyFont="1"/>
    <xf numFmtId="1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top" wrapText="1"/>
    </xf>
    <xf numFmtId="0" fontId="19" fillId="0" borderId="7" xfId="0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textRotation="90" wrapText="1"/>
    </xf>
    <xf numFmtId="0" fontId="4" fillId="0" borderId="1" xfId="0" applyFont="1" applyBorder="1" applyAlignment="1">
      <alignment horizontal="center" vertical="top" textRotation="90" wrapText="1"/>
    </xf>
    <xf numFmtId="0" fontId="15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textRotation="90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textRotation="90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2" fontId="19" fillId="0" borderId="7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textRotation="90" wrapText="1"/>
    </xf>
    <xf numFmtId="2" fontId="4" fillId="0" borderId="7" xfId="0" applyNumberFormat="1" applyFont="1" applyBorder="1" applyAlignment="1">
      <alignment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2" fontId="19" fillId="0" borderId="1" xfId="0" applyNumberFormat="1" applyFont="1" applyBorder="1" applyAlignment="1">
      <alignment horizontal="left" vertical="center" wrapText="1"/>
    </xf>
    <xf numFmtId="2" fontId="19" fillId="0" borderId="2" xfId="0" applyNumberFormat="1" applyFont="1" applyBorder="1" applyAlignment="1">
      <alignment horizontal="left" vertical="center" wrapText="1"/>
    </xf>
    <xf numFmtId="2" fontId="19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textRotation="90" wrapText="1"/>
    </xf>
    <xf numFmtId="0" fontId="19" fillId="0" borderId="2" xfId="0" applyFont="1" applyBorder="1" applyAlignment="1">
      <alignment horizontal="center" vertical="center" textRotation="90" wrapText="1"/>
    </xf>
    <xf numFmtId="0" fontId="19" fillId="0" borderId="3" xfId="0" applyFont="1" applyBorder="1" applyAlignment="1">
      <alignment horizontal="center" vertical="center" textRotation="90" wrapText="1"/>
    </xf>
    <xf numFmtId="0" fontId="19" fillId="0" borderId="10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left" vertical="center" wrapText="1"/>
    </xf>
    <xf numFmtId="2" fontId="20" fillId="0" borderId="3" xfId="0" applyNumberFormat="1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2" fontId="19" fillId="0" borderId="3" xfId="0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top"/>
    </xf>
    <xf numFmtId="0" fontId="4" fillId="0" borderId="0" xfId="0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19050</xdr:rowOff>
    </xdr:from>
    <xdr:to>
      <xdr:col>1</xdr:col>
      <xdr:colOff>571500</xdr:colOff>
      <xdr:row>5</xdr:row>
      <xdr:rowOff>85725</xdr:rowOff>
    </xdr:to>
    <xdr:pic>
      <xdr:nvPicPr>
        <xdr:cNvPr id="5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400050"/>
          <a:ext cx="628650" cy="6381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5</xdr:row>
      <xdr:rowOff>66675</xdr:rowOff>
    </xdr:from>
    <xdr:to>
      <xdr:col>17</xdr:col>
      <xdr:colOff>9525</xdr:colOff>
      <xdr:row>9</xdr:row>
      <xdr:rowOff>152400</xdr:rowOff>
    </xdr:to>
    <xdr:sp macro="" textlink="">
      <xdr:nvSpPr>
        <xdr:cNvPr id="6" name="ZoneTexte 5"/>
        <xdr:cNvSpPr txBox="1"/>
      </xdr:nvSpPr>
      <xdr:spPr>
        <a:xfrm>
          <a:off x="0" y="1019175"/>
          <a:ext cx="9096375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Année Universitaire :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2016/2017</a:t>
          </a:r>
          <a:endParaRPr lang="fr-FR" sz="11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Nom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:...................  	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Prénom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:.............................. </a:t>
          </a:r>
          <a:r>
            <a:rPr lang="fr-F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Date et lieu de naissance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:........................  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à :     .......................................</a:t>
          </a:r>
          <a:endParaRPr lang="fr-FR"/>
        </a:p>
        <a:p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N° d’inscription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  ...........................       </a:t>
          </a:r>
          <a:r>
            <a:rPr lang="fr-FR" sz="1100" b="1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Domaine</a:t>
          </a:r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: </a:t>
          </a:r>
          <a:r>
            <a:rPr lang="fr-F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Mathématiques et Informatique	</a:t>
          </a:r>
          <a:r>
            <a:rPr lang="fr-FR" sz="1100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F</a:t>
          </a:r>
          <a:r>
            <a:rPr lang="fr-FR" sz="1100" b="1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ilière</a:t>
          </a:r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:</a:t>
          </a:r>
          <a:r>
            <a:rPr lang="fr-F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/                </a:t>
          </a:r>
          <a:r>
            <a:rPr lang="fr-FR" sz="1100" b="1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Spécialité</a:t>
          </a:r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:</a:t>
          </a:r>
          <a:r>
            <a:rPr lang="fr-F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/</a:t>
          </a:r>
        </a:p>
        <a:p>
          <a:r>
            <a:rPr lang="fr-FR" sz="1100" b="1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Diplôme  préparé</a:t>
          </a:r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:  	Licence   (Académique)</a:t>
          </a:r>
          <a:endParaRPr lang="fr-FR" sz="11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19050</xdr:rowOff>
    </xdr:from>
    <xdr:to>
      <xdr:col>2</xdr:col>
      <xdr:colOff>228600</xdr:colOff>
      <xdr:row>6</xdr:row>
      <xdr:rowOff>20700</xdr:rowOff>
    </xdr:to>
    <xdr:pic>
      <xdr:nvPicPr>
        <xdr:cNvPr id="5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400050"/>
          <a:ext cx="723900" cy="7541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5</xdr:row>
      <xdr:rowOff>123825</xdr:rowOff>
    </xdr:from>
    <xdr:to>
      <xdr:col>17</xdr:col>
      <xdr:colOff>0</xdr:colOff>
      <xdr:row>9</xdr:row>
      <xdr:rowOff>104775</xdr:rowOff>
    </xdr:to>
    <xdr:sp macro="" textlink="">
      <xdr:nvSpPr>
        <xdr:cNvPr id="6" name="ZoneTexte 5"/>
        <xdr:cNvSpPr txBox="1"/>
      </xdr:nvSpPr>
      <xdr:spPr>
        <a:xfrm>
          <a:off x="0" y="1076325"/>
          <a:ext cx="88773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Année Universitaire :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2017/2018</a:t>
          </a:r>
          <a:endParaRPr lang="fr-FR" sz="11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Nom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:...................  	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Prénom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:.............................. </a:t>
          </a:r>
          <a:r>
            <a:rPr lang="fr-F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Date et lieu de naissance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:........................  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à :     .......................................</a:t>
          </a:r>
          <a:endParaRPr lang="fr-FR"/>
        </a:p>
        <a:p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N° d’inscription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  ...........................       </a:t>
          </a:r>
          <a:r>
            <a:rPr lang="fr-FR" sz="1100" b="1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Domaine</a:t>
          </a:r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: </a:t>
          </a:r>
          <a:r>
            <a:rPr lang="fr-F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Mathématiques et Informatique</a:t>
          </a:r>
          <a:r>
            <a:rPr lang="fr-FR" sz="11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</a:t>
          </a:r>
          <a:r>
            <a:rPr lang="fr-FR" sz="1100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F</a:t>
          </a:r>
          <a:r>
            <a:rPr lang="fr-FR" sz="1100" b="1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ilière</a:t>
          </a:r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: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Informatique          </a:t>
          </a:r>
          <a:r>
            <a:rPr lang="fr-F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</a:t>
          </a:r>
          <a:r>
            <a:rPr lang="fr-FR" sz="1100" b="1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Spécialité</a:t>
          </a:r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:</a:t>
          </a:r>
          <a:r>
            <a:rPr lang="fr-FR" sz="11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/</a:t>
          </a:r>
          <a:endParaRPr lang="fr-FR" sz="11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fr-FR" sz="1100" b="1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Diplôme  préparé</a:t>
          </a:r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:  	Licence   (Académique)</a:t>
          </a:r>
          <a:endParaRPr lang="fr-FR" sz="11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19050</xdr:rowOff>
    </xdr:from>
    <xdr:to>
      <xdr:col>2</xdr:col>
      <xdr:colOff>19050</xdr:colOff>
      <xdr:row>5</xdr:row>
      <xdr:rowOff>85725</xdr:rowOff>
    </xdr:to>
    <xdr:pic>
      <xdr:nvPicPr>
        <xdr:cNvPr id="4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361950"/>
          <a:ext cx="552450" cy="6381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5</xdr:row>
      <xdr:rowOff>85725</xdr:rowOff>
    </xdr:from>
    <xdr:to>
      <xdr:col>17</xdr:col>
      <xdr:colOff>76200</xdr:colOff>
      <xdr:row>9</xdr:row>
      <xdr:rowOff>38100</xdr:rowOff>
    </xdr:to>
    <xdr:sp macro="" textlink="">
      <xdr:nvSpPr>
        <xdr:cNvPr id="6" name="ZoneTexte 5"/>
        <xdr:cNvSpPr txBox="1"/>
      </xdr:nvSpPr>
      <xdr:spPr>
        <a:xfrm>
          <a:off x="0" y="1000125"/>
          <a:ext cx="9001125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Année Universitaire :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2018/2019</a:t>
          </a:r>
          <a:endParaRPr lang="fr-FR" sz="11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Nom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:...................  	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Prénom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:.............................. </a:t>
          </a:r>
          <a:r>
            <a:rPr lang="fr-F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Date et lieu de naissance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:........................  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à :     .......................................</a:t>
          </a:r>
          <a:endParaRPr lang="fr-FR"/>
        </a:p>
        <a:p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N° d’inscription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  ...........................       </a:t>
          </a:r>
          <a:r>
            <a:rPr lang="fr-FR" sz="1100" b="1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Domaine</a:t>
          </a:r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: </a:t>
          </a:r>
          <a:r>
            <a:rPr lang="fr-F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Mathématiques et Informatique</a:t>
          </a:r>
          <a:r>
            <a:rPr lang="fr-FR" sz="11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</a:t>
          </a:r>
          <a:r>
            <a:rPr lang="fr-FR" sz="1100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F</a:t>
          </a:r>
          <a:r>
            <a:rPr lang="fr-FR" sz="1100" b="1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ilière</a:t>
          </a:r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: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Informatique            </a:t>
          </a:r>
          <a:r>
            <a:rPr lang="fr-F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</a:t>
          </a:r>
          <a:r>
            <a:rPr lang="fr-FR" sz="1100" b="1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Spécialité</a:t>
          </a:r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: </a:t>
          </a:r>
          <a:r>
            <a:rPr lang="fr-FR" sz="1100" b="0">
              <a:solidFill>
                <a:schemeClr val="dk1"/>
              </a:solidFill>
              <a:latin typeface="+mn-lt"/>
              <a:ea typeface="+mn-ea"/>
              <a:cs typeface="+mn-cs"/>
            </a:rPr>
            <a:t>Systèmes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Informatiques </a:t>
          </a:r>
          <a:endParaRPr lang="fr-FR" sz="11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fr-FR" sz="1100" b="1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Diplôme  préparé</a:t>
          </a:r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:  	Licence   (Académique)</a:t>
          </a:r>
          <a:endParaRPr lang="fr-FR" sz="11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19050</xdr:rowOff>
    </xdr:from>
    <xdr:to>
      <xdr:col>2</xdr:col>
      <xdr:colOff>19050</xdr:colOff>
      <xdr:row>5</xdr:row>
      <xdr:rowOff>85725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361950"/>
          <a:ext cx="571500" cy="6381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47625</xdr:colOff>
      <xdr:row>5</xdr:row>
      <xdr:rowOff>85724</xdr:rowOff>
    </xdr:from>
    <xdr:to>
      <xdr:col>16</xdr:col>
      <xdr:colOff>552450</xdr:colOff>
      <xdr:row>33</xdr:row>
      <xdr:rowOff>0</xdr:rowOff>
    </xdr:to>
    <xdr:sp macro="" textlink="">
      <xdr:nvSpPr>
        <xdr:cNvPr id="3" name="ZoneTexte 2"/>
        <xdr:cNvSpPr txBox="1"/>
      </xdr:nvSpPr>
      <xdr:spPr>
        <a:xfrm>
          <a:off x="47625" y="885824"/>
          <a:ext cx="9610725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Année Universitaire :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2019/2020</a:t>
          </a:r>
          <a:endParaRPr lang="fr-FR"/>
        </a:p>
        <a:p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Nom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:...................  	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Prénom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:.............................. </a:t>
          </a:r>
          <a:r>
            <a:rPr lang="fr-F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Date et lieu de naissance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:........................  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à :     .......................................</a:t>
          </a:r>
        </a:p>
        <a:p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N° d’inscription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  ........................</a:t>
          </a:r>
          <a:r>
            <a:rPr lang="fr-FR" sz="1100" b="1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Domaine</a:t>
          </a:r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: </a:t>
          </a:r>
          <a:r>
            <a:rPr lang="fr-F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Mathématiques et Informatique	F</a:t>
          </a:r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ilière :</a:t>
          </a:r>
          <a:r>
            <a:rPr lang="fr-F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Informatique     </a:t>
          </a:r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Spécialité :Réseaux</a:t>
          </a:r>
          <a:r>
            <a:rPr lang="fr-FR" sz="11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et Télécommunications </a:t>
          </a:r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</a:t>
          </a:r>
          <a:endParaRPr lang="fr-FR" sz="11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Diplôme  préparé :   Master  (Académique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)</a:t>
          </a:r>
          <a:endParaRPr lang="fr-F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19050</xdr:rowOff>
    </xdr:from>
    <xdr:to>
      <xdr:col>2</xdr:col>
      <xdr:colOff>19050</xdr:colOff>
      <xdr:row>5</xdr:row>
      <xdr:rowOff>85725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323850"/>
          <a:ext cx="590550" cy="5619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5</xdr:row>
      <xdr:rowOff>104775</xdr:rowOff>
    </xdr:from>
    <xdr:to>
      <xdr:col>16</xdr:col>
      <xdr:colOff>609600</xdr:colOff>
      <xdr:row>23</xdr:row>
      <xdr:rowOff>0</xdr:rowOff>
    </xdr:to>
    <xdr:sp macro="" textlink="">
      <xdr:nvSpPr>
        <xdr:cNvPr id="3" name="ZoneTexte 2"/>
        <xdr:cNvSpPr txBox="1"/>
      </xdr:nvSpPr>
      <xdr:spPr>
        <a:xfrm>
          <a:off x="0" y="904875"/>
          <a:ext cx="9115425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Année Universitaire :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2020/2021</a:t>
          </a:r>
        </a:p>
        <a:p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Nom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:...................  	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Prénom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:.............................. </a:t>
          </a:r>
          <a:r>
            <a:rPr lang="fr-F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Date et lieu de naissance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:........................  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à :     .......................................</a:t>
          </a:r>
          <a:endParaRPr lang="fr-FR"/>
        </a:p>
        <a:p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N° d’inscription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  ........................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Domaine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Mathématiques et Informatique	F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ilière :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 Informatique    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Spécialité :Réseaux</a:t>
          </a:r>
          <a:r>
            <a:rPr lang="fr-F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et Télécommunications </a:t>
          </a:r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</a:t>
          </a:r>
          <a:endParaRPr lang="fr-FR" sz="11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Diplôme  préparé :   Master  (Académique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)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5"/>
  <sheetViews>
    <sheetView topLeftCell="A13" workbookViewId="0">
      <selection activeCell="K33" sqref="K33"/>
    </sheetView>
  </sheetViews>
  <sheetFormatPr baseColWidth="10" defaultColWidth="11.42578125" defaultRowHeight="12.75"/>
  <cols>
    <col min="1" max="1" width="2.5703125" style="6" customWidth="1"/>
    <col min="2" max="2" width="9.7109375" style="6" customWidth="1"/>
    <col min="3" max="3" width="13.7109375" style="6" customWidth="1"/>
    <col min="4" max="4" width="6.5703125" style="6" customWidth="1"/>
    <col min="5" max="5" width="4.28515625" style="6" customWidth="1"/>
    <col min="6" max="6" width="23.28515625" style="6" customWidth="1"/>
    <col min="7" max="7" width="6.7109375" style="6" customWidth="1"/>
    <col min="8" max="8" width="5" style="6" customWidth="1"/>
    <col min="9" max="9" width="7.7109375" style="6" customWidth="1"/>
    <col min="10" max="10" width="7.85546875" style="6" customWidth="1"/>
    <col min="11" max="11" width="7.140625" style="6" customWidth="1"/>
    <col min="12" max="12" width="7.28515625" style="6" customWidth="1"/>
    <col min="13" max="13" width="8" style="6" customWidth="1"/>
    <col min="14" max="14" width="7.5703125" style="6" customWidth="1"/>
    <col min="15" max="15" width="5.7109375" style="6" customWidth="1"/>
    <col min="16" max="16" width="6.7109375" style="6" customWidth="1"/>
    <col min="17" max="17" width="6.42578125" style="6" customWidth="1"/>
    <col min="18" max="16384" width="11.42578125" style="6"/>
  </cols>
  <sheetData>
    <row r="1" spans="1:17" s="2" customFormat="1" ht="15">
      <c r="A1" s="10" t="s">
        <v>40</v>
      </c>
      <c r="B1"/>
      <c r="C1"/>
      <c r="D1"/>
      <c r="E1"/>
      <c r="F1"/>
      <c r="G1"/>
      <c r="H1"/>
      <c r="I1"/>
      <c r="J1"/>
      <c r="K1"/>
      <c r="L1" s="10" t="s">
        <v>41</v>
      </c>
    </row>
    <row r="2" spans="1:17" s="2" customFormat="1" ht="15">
      <c r="A2" s="17" t="s">
        <v>42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7" t="s">
        <v>43</v>
      </c>
      <c r="M2" s="18"/>
      <c r="N2" s="21"/>
      <c r="O2" s="21"/>
      <c r="P2" s="21"/>
      <c r="Q2" s="21"/>
    </row>
    <row r="3" spans="1:17" s="2" customFormat="1" ht="15">
      <c r="A3" s="11" t="s">
        <v>44</v>
      </c>
      <c r="B3"/>
      <c r="C3"/>
      <c r="D3"/>
      <c r="E3"/>
      <c r="F3"/>
      <c r="G3"/>
      <c r="H3"/>
      <c r="I3"/>
      <c r="J3"/>
      <c r="K3"/>
      <c r="L3"/>
      <c r="M3"/>
    </row>
    <row r="4" spans="1:17" s="2" customFormat="1" ht="15">
      <c r="A4" s="11" t="s">
        <v>45</v>
      </c>
      <c r="B4"/>
      <c r="C4"/>
      <c r="D4"/>
      <c r="E4"/>
      <c r="F4"/>
      <c r="G4"/>
      <c r="H4"/>
      <c r="I4"/>
      <c r="J4"/>
      <c r="K4"/>
      <c r="L4"/>
      <c r="M4"/>
    </row>
    <row r="5" spans="1:17" s="2" customFormat="1" ht="15">
      <c r="A5" s="11" t="s">
        <v>46</v>
      </c>
      <c r="B5"/>
      <c r="C5"/>
      <c r="D5"/>
      <c r="E5"/>
      <c r="F5"/>
      <c r="G5"/>
      <c r="H5"/>
      <c r="I5"/>
      <c r="J5"/>
      <c r="K5"/>
      <c r="L5"/>
      <c r="M5"/>
    </row>
    <row r="6" spans="1:17" s="2" customFormat="1" ht="15.75">
      <c r="A6" s="12"/>
      <c r="B6"/>
      <c r="C6"/>
      <c r="D6"/>
      <c r="E6"/>
      <c r="F6"/>
      <c r="G6"/>
      <c r="H6" s="14" t="s">
        <v>47</v>
      </c>
      <c r="I6"/>
      <c r="J6"/>
      <c r="K6"/>
      <c r="L6"/>
      <c r="M6"/>
    </row>
    <row r="10" spans="1:17" ht="8.25" customHeight="1" thickBot="1"/>
    <row r="11" spans="1:17" ht="27" customHeight="1" thickBot="1">
      <c r="A11" s="110" t="s">
        <v>0</v>
      </c>
      <c r="B11" s="100" t="s">
        <v>1</v>
      </c>
      <c r="C11" s="100"/>
      <c r="D11" s="100"/>
      <c r="E11" s="100"/>
      <c r="F11" s="112" t="s">
        <v>2</v>
      </c>
      <c r="G11" s="112"/>
      <c r="H11" s="112"/>
      <c r="I11" s="100" t="s">
        <v>3</v>
      </c>
      <c r="J11" s="100"/>
      <c r="K11" s="100"/>
      <c r="L11" s="100"/>
      <c r="M11" s="100"/>
      <c r="N11" s="100"/>
      <c r="O11" s="100"/>
      <c r="P11" s="100"/>
      <c r="Q11" s="100"/>
    </row>
    <row r="12" spans="1:17" ht="15.75" customHeight="1" thickBot="1">
      <c r="A12" s="110"/>
      <c r="B12" s="101" t="s">
        <v>4</v>
      </c>
      <c r="C12" s="101" t="s">
        <v>5</v>
      </c>
      <c r="D12" s="101" t="s">
        <v>50</v>
      </c>
      <c r="E12" s="101" t="s">
        <v>51</v>
      </c>
      <c r="F12" s="101" t="s">
        <v>9</v>
      </c>
      <c r="G12" s="101" t="s">
        <v>10</v>
      </c>
      <c r="H12" s="101" t="s">
        <v>51</v>
      </c>
      <c r="I12" s="101" t="s">
        <v>11</v>
      </c>
      <c r="J12" s="101"/>
      <c r="K12" s="101"/>
      <c r="L12" s="101" t="s">
        <v>12</v>
      </c>
      <c r="M12" s="101"/>
      <c r="N12" s="101"/>
      <c r="O12" s="101" t="s">
        <v>13</v>
      </c>
      <c r="P12" s="101"/>
      <c r="Q12" s="101"/>
    </row>
    <row r="13" spans="1:17" ht="5.25" customHeight="1" thickBot="1">
      <c r="A13" s="110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</row>
    <row r="14" spans="1:17" ht="15" customHeight="1" thickBot="1">
      <c r="A14" s="111"/>
      <c r="B14" s="101"/>
      <c r="C14" s="101"/>
      <c r="D14" s="101"/>
      <c r="E14" s="101"/>
      <c r="F14" s="101"/>
      <c r="G14" s="101"/>
      <c r="H14" s="101"/>
      <c r="I14" s="69" t="s">
        <v>14</v>
      </c>
      <c r="J14" s="69" t="s">
        <v>6</v>
      </c>
      <c r="K14" s="69" t="s">
        <v>15</v>
      </c>
      <c r="L14" s="69" t="s">
        <v>14</v>
      </c>
      <c r="M14" s="69" t="s">
        <v>6</v>
      </c>
      <c r="N14" s="69" t="s">
        <v>15</v>
      </c>
      <c r="O14" s="69" t="s">
        <v>14</v>
      </c>
      <c r="P14" s="69" t="s">
        <v>6</v>
      </c>
      <c r="Q14" s="69" t="s">
        <v>15</v>
      </c>
    </row>
    <row r="15" spans="1:17" ht="25.5" customHeight="1" thickBot="1">
      <c r="A15" s="90" t="s">
        <v>16</v>
      </c>
      <c r="B15" s="43" t="s">
        <v>69</v>
      </c>
      <c r="C15" s="70" t="s">
        <v>68</v>
      </c>
      <c r="D15" s="70">
        <v>2</v>
      </c>
      <c r="E15" s="70">
        <v>1</v>
      </c>
      <c r="F15" s="40" t="s">
        <v>70</v>
      </c>
      <c r="G15" s="44">
        <v>2</v>
      </c>
      <c r="H15" s="44">
        <v>1</v>
      </c>
      <c r="I15" s="67"/>
      <c r="J15" s="67">
        <f>IF(I15&gt;=10,G15,0)</f>
        <v>0</v>
      </c>
      <c r="K15" s="68" t="s">
        <v>20</v>
      </c>
      <c r="L15" s="76">
        <f>I15</f>
        <v>0</v>
      </c>
      <c r="M15" s="67">
        <f>IF(I15&gt;=10,D15,0)</f>
        <v>0</v>
      </c>
      <c r="N15" s="68" t="s">
        <v>20</v>
      </c>
      <c r="O15" s="86">
        <f>ROUND((L15*E15+L16*E16+L19*E19+L21*E21)/(E15+E16+E19+E21),2)</f>
        <v>0</v>
      </c>
      <c r="P15" s="103">
        <f>IF(O15&gt;=10,30,M15+M16+M19+M21)</f>
        <v>0</v>
      </c>
      <c r="Q15" s="106" t="s">
        <v>20</v>
      </c>
    </row>
    <row r="16" spans="1:17" ht="15" customHeight="1" thickBot="1">
      <c r="A16" s="90"/>
      <c r="B16" s="95" t="s">
        <v>17</v>
      </c>
      <c r="C16" s="94" t="s">
        <v>18</v>
      </c>
      <c r="D16" s="82">
        <v>17</v>
      </c>
      <c r="E16" s="82">
        <v>10</v>
      </c>
      <c r="F16" s="40" t="s">
        <v>19</v>
      </c>
      <c r="G16" s="33">
        <v>5</v>
      </c>
      <c r="H16" s="33">
        <v>2</v>
      </c>
      <c r="I16" s="67"/>
      <c r="J16" s="67">
        <f t="shared" ref="J16:J31" si="0">IF(I16&gt;=10,G16,0)</f>
        <v>0</v>
      </c>
      <c r="K16" s="68" t="s">
        <v>20</v>
      </c>
      <c r="L16" s="83">
        <f>ROUND((I16*H16+I17*H17+I18*H18)/10,2)</f>
        <v>0</v>
      </c>
      <c r="M16" s="83">
        <f>IF(L16&gt;=10,D16,J16+J17+J18)</f>
        <v>0</v>
      </c>
      <c r="N16" s="84" t="s">
        <v>20</v>
      </c>
      <c r="O16" s="102"/>
      <c r="P16" s="104"/>
      <c r="Q16" s="107"/>
    </row>
    <row r="17" spans="1:17" ht="15.75" customHeight="1" thickBot="1">
      <c r="A17" s="90"/>
      <c r="B17" s="95"/>
      <c r="C17" s="94"/>
      <c r="D17" s="82"/>
      <c r="E17" s="82"/>
      <c r="F17" s="40" t="s">
        <v>21</v>
      </c>
      <c r="G17" s="33">
        <v>6</v>
      </c>
      <c r="H17" s="33">
        <v>4</v>
      </c>
      <c r="I17" s="67"/>
      <c r="J17" s="67">
        <f t="shared" si="0"/>
        <v>0</v>
      </c>
      <c r="K17" s="68" t="s">
        <v>20</v>
      </c>
      <c r="L17" s="83"/>
      <c r="M17" s="83"/>
      <c r="N17" s="84"/>
      <c r="O17" s="102"/>
      <c r="P17" s="104"/>
      <c r="Q17" s="107"/>
    </row>
    <row r="18" spans="1:17" ht="13.5" customHeight="1" thickBot="1">
      <c r="A18" s="90"/>
      <c r="B18" s="95"/>
      <c r="C18" s="94"/>
      <c r="D18" s="82"/>
      <c r="E18" s="82"/>
      <c r="F18" s="40" t="s">
        <v>64</v>
      </c>
      <c r="G18" s="33">
        <v>6</v>
      </c>
      <c r="H18" s="33">
        <v>4</v>
      </c>
      <c r="I18" s="67"/>
      <c r="J18" s="67">
        <f t="shared" si="0"/>
        <v>0</v>
      </c>
      <c r="K18" s="68" t="s">
        <v>20</v>
      </c>
      <c r="L18" s="83"/>
      <c r="M18" s="83"/>
      <c r="N18" s="84"/>
      <c r="O18" s="102"/>
      <c r="P18" s="104"/>
      <c r="Q18" s="107"/>
    </row>
    <row r="19" spans="1:17" ht="12.75" customHeight="1" thickBot="1">
      <c r="A19" s="90"/>
      <c r="B19" s="95" t="s">
        <v>22</v>
      </c>
      <c r="C19" s="94" t="s">
        <v>23</v>
      </c>
      <c r="D19" s="82">
        <v>4</v>
      </c>
      <c r="E19" s="82">
        <v>4</v>
      </c>
      <c r="F19" s="40" t="s">
        <v>65</v>
      </c>
      <c r="G19" s="33">
        <v>2</v>
      </c>
      <c r="H19" s="33">
        <v>2</v>
      </c>
      <c r="I19" s="67"/>
      <c r="J19" s="67">
        <f t="shared" si="0"/>
        <v>0</v>
      </c>
      <c r="K19" s="68" t="s">
        <v>20</v>
      </c>
      <c r="L19" s="83">
        <f>ROUND((I19*H19+I20*H20)/4,2)</f>
        <v>0</v>
      </c>
      <c r="M19" s="83">
        <f>IF(L19&gt;=10,D19,J19+J20)</f>
        <v>0</v>
      </c>
      <c r="N19" s="84" t="s">
        <v>20</v>
      </c>
      <c r="O19" s="102"/>
      <c r="P19" s="104"/>
      <c r="Q19" s="107"/>
    </row>
    <row r="20" spans="1:17" ht="26.25" customHeight="1" thickBot="1">
      <c r="A20" s="90"/>
      <c r="B20" s="95"/>
      <c r="C20" s="94"/>
      <c r="D20" s="82"/>
      <c r="E20" s="82"/>
      <c r="F20" s="40" t="s">
        <v>66</v>
      </c>
      <c r="G20" s="33">
        <v>2</v>
      </c>
      <c r="H20" s="33">
        <v>2</v>
      </c>
      <c r="I20" s="67"/>
      <c r="J20" s="67">
        <f t="shared" si="0"/>
        <v>0</v>
      </c>
      <c r="K20" s="68" t="s">
        <v>20</v>
      </c>
      <c r="L20" s="83"/>
      <c r="M20" s="83"/>
      <c r="N20" s="84"/>
      <c r="O20" s="102"/>
      <c r="P20" s="104"/>
      <c r="Q20" s="107"/>
    </row>
    <row r="21" spans="1:17" ht="26.25" customHeight="1" thickBot="1">
      <c r="A21" s="90"/>
      <c r="B21" s="95" t="s">
        <v>24</v>
      </c>
      <c r="C21" s="94" t="s">
        <v>25</v>
      </c>
      <c r="D21" s="82">
        <v>7</v>
      </c>
      <c r="E21" s="82">
        <v>2</v>
      </c>
      <c r="F21" s="40" t="s">
        <v>67</v>
      </c>
      <c r="G21" s="33">
        <v>4</v>
      </c>
      <c r="H21" s="33">
        <v>1</v>
      </c>
      <c r="I21" s="67"/>
      <c r="J21" s="67">
        <f t="shared" si="0"/>
        <v>0</v>
      </c>
      <c r="K21" s="68" t="s">
        <v>20</v>
      </c>
      <c r="L21" s="83">
        <f>ROUND((I21*H21+I22*H22)/2,2)</f>
        <v>0</v>
      </c>
      <c r="M21" s="83">
        <f>IF(L21&gt;=10,D21,J21+J22)</f>
        <v>0</v>
      </c>
      <c r="N21" s="84" t="s">
        <v>20</v>
      </c>
      <c r="O21" s="102"/>
      <c r="P21" s="104"/>
      <c r="Q21" s="107"/>
    </row>
    <row r="22" spans="1:17" ht="12" customHeight="1" thickBot="1">
      <c r="A22" s="90"/>
      <c r="B22" s="95"/>
      <c r="C22" s="94"/>
      <c r="D22" s="82"/>
      <c r="E22" s="82"/>
      <c r="F22" s="40" t="s">
        <v>26</v>
      </c>
      <c r="G22" s="33">
        <v>3</v>
      </c>
      <c r="H22" s="33">
        <v>1</v>
      </c>
      <c r="I22" s="67"/>
      <c r="J22" s="67">
        <f t="shared" si="0"/>
        <v>0</v>
      </c>
      <c r="K22" s="68" t="s">
        <v>20</v>
      </c>
      <c r="L22" s="83"/>
      <c r="M22" s="83"/>
      <c r="N22" s="84"/>
      <c r="O22" s="87"/>
      <c r="P22" s="105"/>
      <c r="Q22" s="108"/>
    </row>
    <row r="23" spans="1:17" ht="12.75" customHeight="1" thickBot="1">
      <c r="A23" s="90" t="s">
        <v>27</v>
      </c>
      <c r="B23" s="91" t="s">
        <v>17</v>
      </c>
      <c r="C23" s="94" t="s">
        <v>18</v>
      </c>
      <c r="D23" s="82">
        <v>11</v>
      </c>
      <c r="E23" s="82">
        <v>5</v>
      </c>
      <c r="F23" s="40" t="s">
        <v>28</v>
      </c>
      <c r="G23" s="33">
        <v>4</v>
      </c>
      <c r="H23" s="33">
        <v>2</v>
      </c>
      <c r="I23" s="67"/>
      <c r="J23" s="67">
        <f t="shared" si="0"/>
        <v>0</v>
      </c>
      <c r="K23" s="68" t="s">
        <v>20</v>
      </c>
      <c r="L23" s="83">
        <f>ROUND((I23*H23+I24*H24+I25*H25)/5,2)</f>
        <v>0</v>
      </c>
      <c r="M23" s="83">
        <f>IF(L23&gt;=10,D23,J23+J24+J25)</f>
        <v>0</v>
      </c>
      <c r="N23" s="84" t="s">
        <v>20</v>
      </c>
      <c r="O23" s="83">
        <f>ROUND((L23*E23+L26*E26+L28*E28+L30*E30)/(E23+E26+E28+E30),2)</f>
        <v>0</v>
      </c>
      <c r="P23" s="85">
        <f>IF(O23&gt;=10,30,M23+M26+M28+M30)</f>
        <v>0</v>
      </c>
      <c r="Q23" s="109" t="s">
        <v>20</v>
      </c>
    </row>
    <row r="24" spans="1:17" ht="11.25" customHeight="1" thickBot="1">
      <c r="A24" s="90"/>
      <c r="B24" s="92"/>
      <c r="C24" s="94"/>
      <c r="D24" s="82"/>
      <c r="E24" s="82"/>
      <c r="F24" s="40" t="s">
        <v>29</v>
      </c>
      <c r="G24" s="33">
        <v>4</v>
      </c>
      <c r="H24" s="33">
        <v>2</v>
      </c>
      <c r="I24" s="67"/>
      <c r="J24" s="67">
        <f t="shared" si="0"/>
        <v>0</v>
      </c>
      <c r="K24" s="68" t="s">
        <v>20</v>
      </c>
      <c r="L24" s="83"/>
      <c r="M24" s="83"/>
      <c r="N24" s="84"/>
      <c r="O24" s="83"/>
      <c r="P24" s="85"/>
      <c r="Q24" s="109"/>
    </row>
    <row r="25" spans="1:17" ht="24" customHeight="1" thickBot="1">
      <c r="A25" s="90"/>
      <c r="B25" s="93"/>
      <c r="C25" s="94"/>
      <c r="D25" s="82"/>
      <c r="E25" s="82"/>
      <c r="F25" s="40" t="s">
        <v>71</v>
      </c>
      <c r="G25" s="33">
        <v>3</v>
      </c>
      <c r="H25" s="33">
        <v>1</v>
      </c>
      <c r="I25" s="67"/>
      <c r="J25" s="67">
        <f t="shared" si="0"/>
        <v>0</v>
      </c>
      <c r="K25" s="68" t="s">
        <v>20</v>
      </c>
      <c r="L25" s="83"/>
      <c r="M25" s="83"/>
      <c r="N25" s="84"/>
      <c r="O25" s="83"/>
      <c r="P25" s="85"/>
      <c r="Q25" s="109"/>
    </row>
    <row r="26" spans="1:17" ht="23.25" customHeight="1" thickBot="1">
      <c r="A26" s="90"/>
      <c r="B26" s="95" t="s">
        <v>17</v>
      </c>
      <c r="C26" s="94" t="s">
        <v>78</v>
      </c>
      <c r="D26" s="82">
        <v>7</v>
      </c>
      <c r="E26" s="82">
        <v>3</v>
      </c>
      <c r="F26" s="40" t="s">
        <v>72</v>
      </c>
      <c r="G26" s="33">
        <v>4</v>
      </c>
      <c r="H26" s="33">
        <v>2</v>
      </c>
      <c r="I26" s="67"/>
      <c r="J26" s="67">
        <f t="shared" si="0"/>
        <v>0</v>
      </c>
      <c r="K26" s="68" t="s">
        <v>20</v>
      </c>
      <c r="L26" s="83">
        <f>ROUND((I26*H26+I27*H27)/3,2)</f>
        <v>0</v>
      </c>
      <c r="M26" s="83">
        <f>IF(L26&gt;=10,D26,J26+J27)</f>
        <v>0</v>
      </c>
      <c r="N26" s="84" t="s">
        <v>20</v>
      </c>
      <c r="O26" s="83"/>
      <c r="P26" s="85"/>
      <c r="Q26" s="109"/>
    </row>
    <row r="27" spans="1:17" ht="25.5" customHeight="1" thickBot="1">
      <c r="A27" s="90"/>
      <c r="B27" s="95"/>
      <c r="C27" s="94"/>
      <c r="D27" s="82"/>
      <c r="E27" s="82"/>
      <c r="F27" s="40" t="s">
        <v>73</v>
      </c>
      <c r="G27" s="33">
        <v>3</v>
      </c>
      <c r="H27" s="33">
        <v>1</v>
      </c>
      <c r="I27" s="67"/>
      <c r="J27" s="67">
        <f t="shared" si="0"/>
        <v>0</v>
      </c>
      <c r="K27" s="68" t="s">
        <v>20</v>
      </c>
      <c r="L27" s="83"/>
      <c r="M27" s="83"/>
      <c r="N27" s="84"/>
      <c r="O27" s="83"/>
      <c r="P27" s="85"/>
      <c r="Q27" s="109"/>
    </row>
    <row r="28" spans="1:17" s="2" customFormat="1" ht="12.75" customHeight="1" thickBot="1">
      <c r="A28" s="90"/>
      <c r="B28" s="91" t="s">
        <v>77</v>
      </c>
      <c r="C28" s="96" t="s">
        <v>76</v>
      </c>
      <c r="D28" s="98">
        <v>3</v>
      </c>
      <c r="E28" s="98">
        <v>3</v>
      </c>
      <c r="F28" s="40" t="s">
        <v>74</v>
      </c>
      <c r="G28" s="33">
        <v>1</v>
      </c>
      <c r="H28" s="33">
        <v>1</v>
      </c>
      <c r="I28" s="67"/>
      <c r="J28" s="67">
        <f t="shared" si="0"/>
        <v>0</v>
      </c>
      <c r="K28" s="68" t="s">
        <v>20</v>
      </c>
      <c r="L28" s="86">
        <f>ROUND((I28*H28+I29*H29)/3,2)</f>
        <v>0</v>
      </c>
      <c r="M28" s="86">
        <f>IF(L28&gt;=10,D28,J28+J29)</f>
        <v>0</v>
      </c>
      <c r="N28" s="88" t="s">
        <v>20</v>
      </c>
      <c r="O28" s="83"/>
      <c r="P28" s="85"/>
      <c r="Q28" s="109"/>
    </row>
    <row r="29" spans="1:17" s="2" customFormat="1" ht="15.75" thickBot="1">
      <c r="A29" s="90"/>
      <c r="B29" s="93"/>
      <c r="C29" s="97"/>
      <c r="D29" s="99"/>
      <c r="E29" s="99"/>
      <c r="F29" s="40" t="s">
        <v>75</v>
      </c>
      <c r="G29" s="33">
        <v>2</v>
      </c>
      <c r="H29" s="33">
        <v>2</v>
      </c>
      <c r="I29" s="67"/>
      <c r="J29" s="67">
        <f t="shared" si="0"/>
        <v>0</v>
      </c>
      <c r="K29" s="68" t="s">
        <v>20</v>
      </c>
      <c r="L29" s="87"/>
      <c r="M29" s="87"/>
      <c r="N29" s="89"/>
      <c r="O29" s="83"/>
      <c r="P29" s="85"/>
      <c r="Q29" s="109"/>
    </row>
    <row r="30" spans="1:17" s="2" customFormat="1" ht="12.75" customHeight="1" thickBot="1">
      <c r="A30" s="90"/>
      <c r="B30" s="95" t="s">
        <v>22</v>
      </c>
      <c r="C30" s="94" t="s">
        <v>80</v>
      </c>
      <c r="D30" s="82">
        <v>9</v>
      </c>
      <c r="E30" s="82">
        <v>5</v>
      </c>
      <c r="F30" s="40" t="s">
        <v>30</v>
      </c>
      <c r="G30" s="33">
        <v>4</v>
      </c>
      <c r="H30" s="33">
        <v>2</v>
      </c>
      <c r="I30" s="67"/>
      <c r="J30" s="67">
        <f t="shared" si="0"/>
        <v>0</v>
      </c>
      <c r="K30" s="68" t="s">
        <v>20</v>
      </c>
      <c r="L30" s="83">
        <f>ROUND((I30*H30+I31*H31)/5,2)</f>
        <v>0</v>
      </c>
      <c r="M30" s="83">
        <f>IF(L30&gt;=10,D30,J30+J31)</f>
        <v>0</v>
      </c>
      <c r="N30" s="84" t="s">
        <v>20</v>
      </c>
      <c r="O30" s="83"/>
      <c r="P30" s="85"/>
      <c r="Q30" s="109"/>
    </row>
    <row r="31" spans="1:17" s="2" customFormat="1" ht="23.25" customHeight="1" thickBot="1">
      <c r="A31" s="90"/>
      <c r="B31" s="95"/>
      <c r="C31" s="94"/>
      <c r="D31" s="82"/>
      <c r="E31" s="82"/>
      <c r="F31" s="40" t="s">
        <v>79</v>
      </c>
      <c r="G31" s="33">
        <v>5</v>
      </c>
      <c r="H31" s="33">
        <v>3</v>
      </c>
      <c r="I31" s="67"/>
      <c r="J31" s="67">
        <f t="shared" si="0"/>
        <v>0</v>
      </c>
      <c r="K31" s="68" t="s">
        <v>20</v>
      </c>
      <c r="L31" s="83"/>
      <c r="M31" s="83"/>
      <c r="N31" s="84"/>
      <c r="O31" s="83"/>
      <c r="P31" s="85"/>
      <c r="Q31" s="109"/>
    </row>
    <row r="32" spans="1:17" ht="15">
      <c r="A32" s="39" t="s">
        <v>49</v>
      </c>
      <c r="B32" s="2"/>
      <c r="D32" s="45">
        <f>(O15*17+O23*16)/33</f>
        <v>0</v>
      </c>
      <c r="E32" s="25" t="s">
        <v>52</v>
      </c>
      <c r="F32" s="20" t="s">
        <v>147</v>
      </c>
      <c r="G32" s="7"/>
      <c r="H32" s="7"/>
      <c r="J32" s="77">
        <f>IF(D32&gt;=10,60,P15+P23)</f>
        <v>0</v>
      </c>
      <c r="K32" s="7"/>
      <c r="L32" s="20" t="s">
        <v>148</v>
      </c>
      <c r="M32" s="7"/>
      <c r="N32" s="7"/>
      <c r="O32" s="23"/>
      <c r="P32" s="22"/>
      <c r="Q32" s="78">
        <f>J32</f>
        <v>0</v>
      </c>
    </row>
    <row r="33" spans="1:17" ht="20.25">
      <c r="A33" s="38" t="s">
        <v>48</v>
      </c>
      <c r="B33"/>
      <c r="C33"/>
      <c r="D33"/>
      <c r="E33"/>
      <c r="F33" s="7"/>
      <c r="G33" s="7"/>
      <c r="H33" s="7"/>
      <c r="I33" s="7"/>
      <c r="J33" s="7"/>
      <c r="K33" s="198" t="s">
        <v>154</v>
      </c>
      <c r="L33" s="197"/>
      <c r="M33" s="7"/>
      <c r="N33" s="7"/>
      <c r="O33" s="23"/>
      <c r="P33" s="22"/>
      <c r="Q33" s="22"/>
    </row>
    <row r="34" spans="1:17" s="7" customFormat="1" ht="15" customHeight="1">
      <c r="B34"/>
      <c r="C34"/>
      <c r="D34" s="14" t="s">
        <v>152</v>
      </c>
      <c r="E34"/>
      <c r="L34" s="197"/>
      <c r="N34" s="196" t="s">
        <v>153</v>
      </c>
      <c r="O34" s="9"/>
    </row>
    <row r="35" spans="1:17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197"/>
      <c r="M35" s="22"/>
      <c r="N35" s="22"/>
      <c r="O35" s="23"/>
      <c r="P35" s="22"/>
      <c r="Q35" s="22"/>
    </row>
    <row r="36" spans="1:17" ht="15">
      <c r="A36" s="22"/>
      <c r="B36" s="22"/>
      <c r="C36" s="22"/>
      <c r="D36" s="22"/>
      <c r="E36" s="22"/>
      <c r="F36" s="7"/>
      <c r="G36" s="22"/>
      <c r="H36" s="22"/>
      <c r="I36" s="22"/>
      <c r="J36" s="22"/>
      <c r="K36" s="22"/>
      <c r="L36" s="81"/>
      <c r="M36" s="22"/>
      <c r="N36" s="22"/>
      <c r="O36" s="23"/>
      <c r="P36" s="22"/>
      <c r="Q36" s="22"/>
    </row>
    <row r="37" spans="1:17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81"/>
      <c r="M37" s="22"/>
      <c r="N37" s="22"/>
      <c r="O37" s="22"/>
      <c r="P37" s="22"/>
      <c r="Q37" s="22"/>
    </row>
    <row r="38" spans="1:17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81"/>
      <c r="M38" s="22"/>
      <c r="N38" s="22"/>
      <c r="O38" s="22"/>
      <c r="P38" s="22"/>
      <c r="Q38" s="22"/>
    </row>
    <row r="39" spans="1:17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81"/>
      <c r="M39" s="22"/>
      <c r="N39" s="22"/>
      <c r="O39" s="22"/>
      <c r="P39" s="22"/>
      <c r="Q39" s="22"/>
    </row>
    <row r="40" spans="1:17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81"/>
      <c r="M40" s="22"/>
      <c r="N40" s="22"/>
      <c r="O40" s="22"/>
      <c r="P40" s="22"/>
      <c r="Q40" s="22"/>
    </row>
    <row r="41" spans="1:17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81"/>
      <c r="M41" s="22"/>
      <c r="N41" s="22"/>
      <c r="O41" s="22"/>
      <c r="P41" s="22"/>
      <c r="Q41" s="22"/>
    </row>
    <row r="42" spans="1:17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81"/>
      <c r="M42" s="22"/>
      <c r="N42" s="22"/>
      <c r="O42" s="22"/>
      <c r="P42" s="22"/>
      <c r="Q42" s="22"/>
    </row>
    <row r="43" spans="1:17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81"/>
      <c r="M43" s="22"/>
      <c r="N43" s="22"/>
      <c r="O43" s="22"/>
      <c r="P43" s="22"/>
      <c r="Q43" s="22"/>
    </row>
    <row r="44" spans="1:17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81"/>
      <c r="M44" s="22"/>
      <c r="N44" s="22"/>
      <c r="O44" s="22"/>
      <c r="P44" s="22"/>
      <c r="Q44" s="22"/>
    </row>
    <row r="45" spans="1:17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81"/>
      <c r="M45" s="22"/>
      <c r="N45" s="22"/>
      <c r="O45" s="22"/>
      <c r="P45" s="22"/>
      <c r="Q45" s="22"/>
    </row>
    <row r="46" spans="1:17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81"/>
      <c r="M46" s="22"/>
      <c r="N46" s="22"/>
      <c r="O46" s="22"/>
      <c r="P46" s="22"/>
      <c r="Q46" s="22"/>
    </row>
    <row r="47" spans="1:17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81"/>
      <c r="M47" s="22"/>
      <c r="N47" s="22"/>
      <c r="O47" s="22"/>
      <c r="P47" s="22"/>
      <c r="Q47" s="22"/>
    </row>
    <row r="48" spans="1:17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81"/>
      <c r="M48" s="22"/>
      <c r="N48" s="22"/>
      <c r="O48" s="22"/>
      <c r="P48" s="22"/>
      <c r="Q48" s="22"/>
    </row>
    <row r="49" spans="1:17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81"/>
      <c r="M49" s="22"/>
      <c r="N49" s="22"/>
      <c r="O49" s="22"/>
      <c r="P49" s="22"/>
      <c r="Q49" s="22"/>
    </row>
    <row r="50" spans="1:17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</row>
    <row r="51" spans="1:17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</row>
    <row r="52" spans="1:17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</row>
    <row r="53" spans="1:17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</row>
    <row r="54" spans="1:17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</row>
    <row r="55" spans="1:17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</row>
    <row r="56" spans="1:17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</row>
    <row r="57" spans="1:17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</row>
    <row r="58" spans="1:17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</row>
    <row r="59" spans="1:17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</row>
    <row r="60" spans="1:17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</row>
    <row r="61" spans="1:17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</row>
    <row r="62" spans="1:17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</row>
    <row r="63" spans="1:17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</row>
    <row r="64" spans="1:17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</row>
    <row r="65" spans="1:17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</row>
    <row r="66" spans="1:17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</row>
    <row r="67" spans="1:17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</row>
    <row r="68" spans="1:17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</row>
    <row r="69" spans="1:17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</row>
    <row r="70" spans="1:17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</row>
    <row r="71" spans="1:17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</row>
    <row r="72" spans="1:17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</row>
    <row r="73" spans="1:17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</row>
    <row r="74" spans="1:17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</row>
    <row r="75" spans="1:17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</row>
    <row r="76" spans="1:17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</row>
    <row r="77" spans="1:17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</row>
    <row r="78" spans="1:17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</row>
    <row r="79" spans="1:17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</row>
    <row r="80" spans="1:17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</row>
    <row r="81" spans="1:17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</row>
    <row r="82" spans="1:17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</row>
    <row r="83" spans="1:17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</row>
    <row r="84" spans="1:17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</row>
    <row r="85" spans="1:17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</row>
    <row r="86" spans="1:17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</row>
    <row r="87" spans="1:17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</row>
    <row r="88" spans="1:17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</row>
    <row r="89" spans="1:17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</row>
    <row r="90" spans="1:17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</row>
    <row r="91" spans="1:17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</row>
    <row r="92" spans="1:17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</row>
    <row r="93" spans="1:17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</row>
    <row r="94" spans="1:17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</row>
    <row r="95" spans="1:17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</row>
    <row r="96" spans="1:17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</row>
    <row r="97" spans="1:17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</row>
    <row r="98" spans="1:17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</row>
    <row r="99" spans="1:17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</row>
    <row r="100" spans="1:17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</row>
    <row r="101" spans="1:17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</row>
    <row r="102" spans="1:17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</row>
    <row r="103" spans="1:17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</row>
    <row r="104" spans="1:17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</row>
    <row r="105" spans="1:17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</row>
    <row r="106" spans="1:17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</row>
    <row r="107" spans="1:17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</row>
    <row r="108" spans="1:17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</row>
    <row r="109" spans="1:17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</row>
    <row r="110" spans="1:17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</row>
    <row r="111" spans="1:17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</row>
    <row r="112" spans="1:17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</row>
    <row r="113" spans="1:17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</row>
    <row r="114" spans="1:17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</row>
    <row r="115" spans="1:17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</row>
    <row r="116" spans="1:17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</row>
    <row r="117" spans="1:17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</row>
    <row r="118" spans="1:17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</row>
    <row r="119" spans="1:17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</row>
    <row r="120" spans="1:17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</row>
    <row r="121" spans="1:17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</row>
    <row r="122" spans="1:17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</row>
    <row r="123" spans="1:17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</row>
    <row r="124" spans="1:17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</row>
    <row r="125" spans="1:17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</row>
    <row r="126" spans="1:17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</row>
    <row r="127" spans="1:17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</row>
    <row r="128" spans="1:17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</row>
    <row r="129" spans="1:17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</row>
    <row r="130" spans="1:17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</row>
    <row r="131" spans="1:17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</row>
    <row r="132" spans="1:17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</row>
    <row r="133" spans="1:17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</row>
    <row r="134" spans="1:17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</row>
    <row r="135" spans="1:17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</row>
    <row r="136" spans="1:17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</row>
    <row r="137" spans="1:17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</row>
    <row r="138" spans="1:17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</row>
    <row r="139" spans="1:17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</row>
    <row r="140" spans="1:17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</row>
    <row r="141" spans="1:17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</row>
    <row r="142" spans="1:17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</row>
    <row r="143" spans="1:17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</row>
    <row r="144" spans="1:17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</row>
    <row r="145" spans="1:17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</row>
    <row r="146" spans="1:17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</row>
    <row r="147" spans="1:17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</row>
    <row r="148" spans="1:17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</row>
    <row r="149" spans="1:17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</row>
    <row r="150" spans="1:17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</row>
    <row r="151" spans="1:17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</row>
    <row r="152" spans="1:17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</row>
    <row r="153" spans="1:17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</row>
    <row r="154" spans="1:17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</row>
    <row r="155" spans="1:17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</row>
    <row r="156" spans="1:17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</row>
    <row r="157" spans="1:17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</row>
    <row r="158" spans="1:17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</row>
    <row r="159" spans="1:17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</row>
    <row r="160" spans="1:17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</row>
    <row r="161" spans="1:17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</row>
    <row r="162" spans="1:17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</row>
    <row r="163" spans="1:17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</row>
    <row r="164" spans="1:17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</row>
    <row r="165" spans="1:17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</row>
    <row r="166" spans="1:17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</row>
    <row r="167" spans="1:17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</row>
    <row r="168" spans="1:17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</row>
    <row r="169" spans="1:17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</row>
    <row r="170" spans="1:17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</row>
    <row r="171" spans="1:17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</row>
    <row r="172" spans="1:17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</row>
    <row r="173" spans="1:17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</row>
    <row r="174" spans="1:17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</row>
    <row r="175" spans="1:17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</row>
    <row r="176" spans="1:17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</row>
    <row r="177" spans="1:17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</row>
    <row r="178" spans="1:17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</row>
    <row r="179" spans="1:17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</row>
    <row r="180" spans="1:17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</row>
    <row r="181" spans="1:17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</row>
    <row r="182" spans="1:17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</row>
    <row r="183" spans="1:17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</row>
    <row r="184" spans="1:17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</row>
    <row r="185" spans="1:17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</row>
    <row r="186" spans="1:17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</row>
    <row r="187" spans="1:17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</row>
    <row r="188" spans="1:17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</row>
    <row r="189" spans="1:17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</row>
    <row r="190" spans="1:17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</row>
    <row r="191" spans="1:17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</row>
    <row r="192" spans="1:17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</row>
    <row r="193" spans="1:17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</row>
    <row r="194" spans="1:17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</row>
    <row r="195" spans="1:17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</row>
    <row r="196" spans="1:17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</row>
    <row r="197" spans="1:17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</row>
    <row r="198" spans="1:17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</row>
    <row r="199" spans="1:17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</row>
    <row r="200" spans="1:17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</row>
    <row r="201" spans="1:17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</row>
    <row r="202" spans="1:17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</row>
    <row r="203" spans="1:17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</row>
    <row r="204" spans="1:17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</row>
    <row r="205" spans="1:17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</row>
    <row r="206" spans="1:17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</row>
    <row r="207" spans="1:17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</row>
    <row r="208" spans="1:17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</row>
    <row r="209" spans="1:17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</row>
    <row r="210" spans="1:17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</row>
    <row r="211" spans="1:17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</row>
    <row r="212" spans="1:17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</row>
    <row r="213" spans="1:17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</row>
    <row r="214" spans="1:17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</row>
    <row r="215" spans="1:17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</row>
    <row r="216" spans="1:17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</row>
    <row r="217" spans="1:17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</row>
    <row r="218" spans="1:17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</row>
    <row r="219" spans="1:17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</row>
    <row r="220" spans="1:17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</row>
    <row r="221" spans="1:17"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</row>
    <row r="222" spans="1:17"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</row>
    <row r="223" spans="1:17"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</row>
    <row r="224" spans="1:17"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</row>
    <row r="225" spans="2:14"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</row>
  </sheetData>
  <mergeCells count="76">
    <mergeCell ref="Q23:Q31"/>
    <mergeCell ref="A11:A14"/>
    <mergeCell ref="B11:E11"/>
    <mergeCell ref="F11:H11"/>
    <mergeCell ref="A15:A22"/>
    <mergeCell ref="C19:C20"/>
    <mergeCell ref="D19:D20"/>
    <mergeCell ref="E19:E20"/>
    <mergeCell ref="M16:M18"/>
    <mergeCell ref="B19:B20"/>
    <mergeCell ref="O15:O22"/>
    <mergeCell ref="P15:P22"/>
    <mergeCell ref="Q15:Q22"/>
    <mergeCell ref="N16:N18"/>
    <mergeCell ref="B16:B18"/>
    <mergeCell ref="C16:C18"/>
    <mergeCell ref="D16:D18"/>
    <mergeCell ref="E16:E18"/>
    <mergeCell ref="L16:L18"/>
    <mergeCell ref="I11:Q11"/>
    <mergeCell ref="B12:B14"/>
    <mergeCell ref="C12:C14"/>
    <mergeCell ref="D12:D14"/>
    <mergeCell ref="E12:E14"/>
    <mergeCell ref="F12:F14"/>
    <mergeCell ref="G12:G14"/>
    <mergeCell ref="H12:H14"/>
    <mergeCell ref="I12:K13"/>
    <mergeCell ref="L12:N13"/>
    <mergeCell ref="O12:Q13"/>
    <mergeCell ref="L19:L20"/>
    <mergeCell ref="M19:M20"/>
    <mergeCell ref="N19:N20"/>
    <mergeCell ref="B21:B22"/>
    <mergeCell ref="C21:C22"/>
    <mergeCell ref="D21:D22"/>
    <mergeCell ref="E21:E22"/>
    <mergeCell ref="L21:L22"/>
    <mergeCell ref="M21:M22"/>
    <mergeCell ref="N21:N22"/>
    <mergeCell ref="A23:A31"/>
    <mergeCell ref="B23:B25"/>
    <mergeCell ref="C23:C25"/>
    <mergeCell ref="D23:D25"/>
    <mergeCell ref="E23:E25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C30:C31"/>
    <mergeCell ref="D30:D31"/>
    <mergeCell ref="L23:L25"/>
    <mergeCell ref="M23:M25"/>
    <mergeCell ref="N23:N25"/>
    <mergeCell ref="O23:O31"/>
    <mergeCell ref="P23:P31"/>
    <mergeCell ref="L26:L27"/>
    <mergeCell ref="M26:M27"/>
    <mergeCell ref="N26:N27"/>
    <mergeCell ref="L28:L29"/>
    <mergeCell ref="M28:M29"/>
    <mergeCell ref="N28:N29"/>
    <mergeCell ref="E30:E31"/>
    <mergeCell ref="L30:L31"/>
    <mergeCell ref="M30:M31"/>
    <mergeCell ref="N30:N31"/>
    <mergeCell ref="L36:L38"/>
    <mergeCell ref="L39:L40"/>
    <mergeCell ref="L41:L43"/>
    <mergeCell ref="L44:L46"/>
    <mergeCell ref="L47:L49"/>
  </mergeCells>
  <pageMargins left="0.17" right="0.17" top="0.1" bottom="0.03" header="0.06" footer="0.13"/>
  <pageSetup paperSize="9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6"/>
  <sheetViews>
    <sheetView topLeftCell="A13" workbookViewId="0">
      <selection activeCell="A32" sqref="A32"/>
    </sheetView>
  </sheetViews>
  <sheetFormatPr baseColWidth="10" defaultColWidth="11.42578125" defaultRowHeight="15"/>
  <cols>
    <col min="1" max="1" width="3" style="2" customWidth="1"/>
    <col min="2" max="2" width="6.140625" style="2" customWidth="1"/>
    <col min="3" max="3" width="15.85546875" style="2" customWidth="1"/>
    <col min="4" max="4" width="6.7109375" style="2" customWidth="1"/>
    <col min="5" max="5" width="4.85546875" style="2" customWidth="1"/>
    <col min="6" max="6" width="22.7109375" style="2" customWidth="1"/>
    <col min="7" max="7" width="6.140625" style="2" customWidth="1"/>
    <col min="8" max="8" width="5.7109375" style="2" customWidth="1"/>
    <col min="9" max="9" width="7" style="2" customWidth="1"/>
    <col min="10" max="10" width="6.85546875" style="2" customWidth="1"/>
    <col min="11" max="11" width="8.42578125" style="2" customWidth="1"/>
    <col min="12" max="12" width="8.140625" style="2" customWidth="1"/>
    <col min="13" max="13" width="6.42578125" style="2" customWidth="1"/>
    <col min="14" max="14" width="7.42578125" style="2" customWidth="1"/>
    <col min="15" max="15" width="5.85546875" style="2" customWidth="1"/>
    <col min="16" max="16" width="5.7109375" style="2" customWidth="1"/>
    <col min="17" max="17" width="6.140625" style="2" customWidth="1"/>
    <col min="18" max="16384" width="11.42578125" style="2"/>
  </cols>
  <sheetData>
    <row r="1" spans="1:17">
      <c r="A1" s="10" t="s">
        <v>40</v>
      </c>
      <c r="B1"/>
      <c r="C1"/>
      <c r="D1"/>
      <c r="E1"/>
      <c r="F1"/>
      <c r="G1"/>
      <c r="H1"/>
      <c r="I1"/>
      <c r="J1"/>
      <c r="K1"/>
      <c r="L1" s="10" t="s">
        <v>41</v>
      </c>
    </row>
    <row r="2" spans="1:17">
      <c r="A2" s="17" t="s">
        <v>42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7" t="s">
        <v>43</v>
      </c>
      <c r="M2" s="18"/>
      <c r="N2" s="21"/>
      <c r="O2" s="21"/>
      <c r="P2" s="21"/>
      <c r="Q2" s="21"/>
    </row>
    <row r="3" spans="1:17">
      <c r="A3" s="11" t="s">
        <v>44</v>
      </c>
      <c r="B3"/>
      <c r="C3"/>
      <c r="D3"/>
      <c r="E3"/>
      <c r="F3"/>
      <c r="G3"/>
      <c r="H3"/>
      <c r="I3"/>
      <c r="J3"/>
      <c r="K3"/>
      <c r="L3"/>
      <c r="M3"/>
    </row>
    <row r="4" spans="1:17">
      <c r="A4" s="11" t="s">
        <v>45</v>
      </c>
      <c r="B4"/>
      <c r="C4"/>
      <c r="D4"/>
      <c r="E4"/>
      <c r="F4"/>
      <c r="G4"/>
      <c r="H4"/>
      <c r="I4"/>
      <c r="J4"/>
      <c r="K4"/>
      <c r="L4"/>
      <c r="M4"/>
    </row>
    <row r="5" spans="1:17">
      <c r="A5" s="11" t="s">
        <v>46</v>
      </c>
      <c r="B5"/>
      <c r="C5"/>
      <c r="D5"/>
      <c r="E5"/>
      <c r="F5"/>
      <c r="G5"/>
      <c r="H5"/>
      <c r="I5"/>
      <c r="J5"/>
      <c r="K5"/>
      <c r="L5"/>
      <c r="M5"/>
    </row>
    <row r="6" spans="1:17" ht="15.75">
      <c r="A6" s="12"/>
      <c r="B6"/>
      <c r="C6"/>
      <c r="D6"/>
      <c r="E6"/>
      <c r="F6"/>
      <c r="G6"/>
      <c r="H6" s="14" t="s">
        <v>47</v>
      </c>
      <c r="I6"/>
      <c r="J6"/>
      <c r="K6"/>
      <c r="L6"/>
      <c r="M6"/>
    </row>
    <row r="7" spans="1:17">
      <c r="B7"/>
      <c r="C7"/>
      <c r="D7"/>
      <c r="E7"/>
      <c r="F7"/>
      <c r="G7"/>
      <c r="H7"/>
      <c r="I7"/>
      <c r="J7"/>
      <c r="K7"/>
      <c r="L7"/>
      <c r="M7"/>
    </row>
    <row r="11" spans="1:17" ht="15.75" thickBot="1"/>
    <row r="12" spans="1:17" ht="15.75" thickBot="1">
      <c r="A12" s="113" t="s">
        <v>0</v>
      </c>
      <c r="B12" s="114" t="s">
        <v>1</v>
      </c>
      <c r="C12" s="114"/>
      <c r="D12" s="114"/>
      <c r="E12" s="114"/>
      <c r="F12" s="114" t="s">
        <v>2</v>
      </c>
      <c r="G12" s="114"/>
      <c r="H12" s="114"/>
      <c r="I12" s="115" t="s">
        <v>3</v>
      </c>
      <c r="J12" s="115"/>
      <c r="K12" s="115"/>
      <c r="L12" s="115"/>
      <c r="M12" s="115"/>
      <c r="N12" s="115"/>
      <c r="O12" s="115"/>
      <c r="P12" s="115"/>
      <c r="Q12" s="115"/>
    </row>
    <row r="13" spans="1:17" ht="15.75" thickBot="1">
      <c r="A13" s="113"/>
      <c r="B13" s="115" t="s">
        <v>4</v>
      </c>
      <c r="C13" s="115" t="s">
        <v>5</v>
      </c>
      <c r="D13" s="115" t="s">
        <v>50</v>
      </c>
      <c r="E13" s="115" t="s">
        <v>8</v>
      </c>
      <c r="F13" s="115" t="s">
        <v>9</v>
      </c>
      <c r="G13" s="115" t="s">
        <v>10</v>
      </c>
      <c r="H13" s="115" t="s">
        <v>8</v>
      </c>
      <c r="I13" s="115" t="s">
        <v>11</v>
      </c>
      <c r="J13" s="115"/>
      <c r="K13" s="115"/>
      <c r="L13" s="115" t="s">
        <v>12</v>
      </c>
      <c r="M13" s="115"/>
      <c r="N13" s="115"/>
      <c r="O13" s="115" t="s">
        <v>13</v>
      </c>
      <c r="P13" s="115"/>
      <c r="Q13" s="115"/>
    </row>
    <row r="14" spans="1:17" ht="15.75" thickBot="1">
      <c r="A14" s="113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</row>
    <row r="15" spans="1:17" ht="26.25" thickBot="1">
      <c r="A15" s="113"/>
      <c r="B15" s="115"/>
      <c r="C15" s="115"/>
      <c r="D15" s="115"/>
      <c r="E15" s="115"/>
      <c r="F15" s="115"/>
      <c r="G15" s="115"/>
      <c r="H15" s="115"/>
      <c r="I15" s="70" t="s">
        <v>14</v>
      </c>
      <c r="J15" s="70" t="s">
        <v>6</v>
      </c>
      <c r="K15" s="70" t="s">
        <v>15</v>
      </c>
      <c r="L15" s="70" t="s">
        <v>14</v>
      </c>
      <c r="M15" s="70" t="s">
        <v>6</v>
      </c>
      <c r="N15" s="70" t="s">
        <v>15</v>
      </c>
      <c r="O15" s="70" t="s">
        <v>14</v>
      </c>
      <c r="P15" s="70" t="s">
        <v>6</v>
      </c>
      <c r="Q15" s="70" t="s">
        <v>15</v>
      </c>
    </row>
    <row r="16" spans="1:17" ht="16.5" thickBot="1">
      <c r="A16" s="116" t="s">
        <v>32</v>
      </c>
      <c r="B16" s="114" t="s">
        <v>17</v>
      </c>
      <c r="C16" s="115" t="s">
        <v>111</v>
      </c>
      <c r="D16" s="115">
        <v>14</v>
      </c>
      <c r="E16" s="115">
        <v>8</v>
      </c>
      <c r="F16" s="41" t="s">
        <v>84</v>
      </c>
      <c r="G16" s="34">
        <v>5</v>
      </c>
      <c r="H16" s="35">
        <v>3</v>
      </c>
      <c r="I16" s="36"/>
      <c r="J16" s="36">
        <f>IF(I16&gt;=10,G16,0)</f>
        <v>0</v>
      </c>
      <c r="K16" s="36" t="s">
        <v>20</v>
      </c>
      <c r="L16" s="117">
        <f>ROUND((I16*H16+I17*H17+I18*H18)/8,2)</f>
        <v>0</v>
      </c>
      <c r="M16" s="117">
        <f>IF(L16&gt;=10,D16,J16+J17+J18)</f>
        <v>0</v>
      </c>
      <c r="N16" s="117" t="s">
        <v>20</v>
      </c>
      <c r="O16" s="124">
        <f>ROUND((L16*E16+L19*E19+E22*L22)/16,2)</f>
        <v>0</v>
      </c>
      <c r="P16" s="123">
        <f>IF(O16&gt;=10,30,M16+M19+M22)</f>
        <v>0</v>
      </c>
      <c r="Q16" s="123" t="s">
        <v>20</v>
      </c>
    </row>
    <row r="17" spans="1:17" ht="16.5" thickBot="1">
      <c r="A17" s="116"/>
      <c r="B17" s="114"/>
      <c r="C17" s="115"/>
      <c r="D17" s="115"/>
      <c r="E17" s="115"/>
      <c r="F17" s="41" t="s">
        <v>85</v>
      </c>
      <c r="G17" s="34">
        <v>4</v>
      </c>
      <c r="H17" s="35">
        <v>3</v>
      </c>
      <c r="I17" s="36"/>
      <c r="J17" s="36">
        <f t="shared" ref="J17:J30" si="0">IF(I17&gt;=10,G17,0)</f>
        <v>0</v>
      </c>
      <c r="K17" s="36" t="s">
        <v>20</v>
      </c>
      <c r="L17" s="117"/>
      <c r="M17" s="117"/>
      <c r="N17" s="117"/>
      <c r="O17" s="124"/>
      <c r="P17" s="123"/>
      <c r="Q17" s="123"/>
    </row>
    <row r="18" spans="1:17" ht="16.5" thickBot="1">
      <c r="A18" s="116"/>
      <c r="B18" s="114"/>
      <c r="C18" s="115"/>
      <c r="D18" s="115"/>
      <c r="E18" s="115"/>
      <c r="F18" s="41" t="s">
        <v>86</v>
      </c>
      <c r="G18" s="34">
        <v>4</v>
      </c>
      <c r="H18" s="35">
        <v>2</v>
      </c>
      <c r="I18" s="36"/>
      <c r="J18" s="36">
        <f t="shared" si="0"/>
        <v>0</v>
      </c>
      <c r="K18" s="36" t="s">
        <v>20</v>
      </c>
      <c r="L18" s="117"/>
      <c r="M18" s="117"/>
      <c r="N18" s="117"/>
      <c r="O18" s="124"/>
      <c r="P18" s="123"/>
      <c r="Q18" s="123"/>
    </row>
    <row r="19" spans="1:17" ht="23.25" thickBot="1">
      <c r="A19" s="116"/>
      <c r="B19" s="115" t="s">
        <v>22</v>
      </c>
      <c r="C19" s="115" t="s">
        <v>111</v>
      </c>
      <c r="D19" s="115">
        <v>13</v>
      </c>
      <c r="E19" s="115">
        <v>7</v>
      </c>
      <c r="F19" s="41" t="s">
        <v>81</v>
      </c>
      <c r="G19" s="34">
        <v>6</v>
      </c>
      <c r="H19" s="35">
        <v>3</v>
      </c>
      <c r="I19" s="36"/>
      <c r="J19" s="36">
        <f t="shared" si="0"/>
        <v>0</v>
      </c>
      <c r="K19" s="36" t="s">
        <v>20</v>
      </c>
      <c r="L19" s="117">
        <f>ROUND((I19*H19+I20*H20+I21*H21)/7,2)</f>
        <v>0</v>
      </c>
      <c r="M19" s="117">
        <f>IF(L19&gt;=10,D19,J19+J20+J21)</f>
        <v>0</v>
      </c>
      <c r="N19" s="117" t="s">
        <v>20</v>
      </c>
      <c r="O19" s="124"/>
      <c r="P19" s="123"/>
      <c r="Q19" s="123"/>
    </row>
    <row r="20" spans="1:17" ht="16.5" thickBot="1">
      <c r="A20" s="116"/>
      <c r="B20" s="115"/>
      <c r="C20" s="115"/>
      <c r="D20" s="115"/>
      <c r="E20" s="115"/>
      <c r="F20" s="41" t="s">
        <v>82</v>
      </c>
      <c r="G20" s="34">
        <v>5</v>
      </c>
      <c r="H20" s="35">
        <v>2</v>
      </c>
      <c r="I20" s="36"/>
      <c r="J20" s="36">
        <f t="shared" si="0"/>
        <v>0</v>
      </c>
      <c r="K20" s="36" t="s">
        <v>20</v>
      </c>
      <c r="L20" s="117"/>
      <c r="M20" s="117"/>
      <c r="N20" s="117"/>
      <c r="O20" s="124"/>
      <c r="P20" s="123"/>
      <c r="Q20" s="123"/>
    </row>
    <row r="21" spans="1:17" ht="16.5" thickBot="1">
      <c r="A21" s="116"/>
      <c r="B21" s="115"/>
      <c r="C21" s="115"/>
      <c r="D21" s="115"/>
      <c r="E21" s="115"/>
      <c r="F21" s="41" t="s">
        <v>83</v>
      </c>
      <c r="G21" s="34">
        <v>4</v>
      </c>
      <c r="H21" s="35">
        <v>2</v>
      </c>
      <c r="I21" s="36"/>
      <c r="J21" s="36">
        <f t="shared" si="0"/>
        <v>0</v>
      </c>
      <c r="K21" s="36" t="s">
        <v>20</v>
      </c>
      <c r="L21" s="117"/>
      <c r="M21" s="117"/>
      <c r="N21" s="117"/>
      <c r="O21" s="124"/>
      <c r="P21" s="123"/>
      <c r="Q21" s="123"/>
    </row>
    <row r="22" spans="1:17" ht="26.25" thickBot="1">
      <c r="A22" s="116"/>
      <c r="B22" s="70" t="s">
        <v>24</v>
      </c>
      <c r="C22" s="70" t="s">
        <v>110</v>
      </c>
      <c r="D22" s="70">
        <v>2</v>
      </c>
      <c r="E22" s="70">
        <v>1</v>
      </c>
      <c r="F22" s="41" t="s">
        <v>87</v>
      </c>
      <c r="G22" s="34">
        <v>2</v>
      </c>
      <c r="H22" s="35">
        <v>1</v>
      </c>
      <c r="I22" s="36"/>
      <c r="J22" s="36">
        <f t="shared" si="0"/>
        <v>0</v>
      </c>
      <c r="K22" s="36" t="s">
        <v>20</v>
      </c>
      <c r="L22" s="71">
        <f>I22</f>
        <v>0</v>
      </c>
      <c r="M22" s="71">
        <f>J22</f>
        <v>0</v>
      </c>
      <c r="N22" s="71" t="s">
        <v>20</v>
      </c>
      <c r="O22" s="124"/>
      <c r="P22" s="123"/>
      <c r="Q22" s="123"/>
    </row>
    <row r="23" spans="1:17" ht="23.25" thickBot="1">
      <c r="A23" s="116" t="s">
        <v>33</v>
      </c>
      <c r="B23" s="120" t="s">
        <v>17</v>
      </c>
      <c r="C23" s="115" t="s">
        <v>110</v>
      </c>
      <c r="D23" s="115">
        <v>13</v>
      </c>
      <c r="E23" s="115">
        <v>7</v>
      </c>
      <c r="F23" s="41" t="s">
        <v>88</v>
      </c>
      <c r="G23" s="34">
        <v>4</v>
      </c>
      <c r="H23" s="35">
        <v>2</v>
      </c>
      <c r="I23" s="36"/>
      <c r="J23" s="36">
        <f t="shared" si="0"/>
        <v>0</v>
      </c>
      <c r="K23" s="36" t="s">
        <v>20</v>
      </c>
      <c r="L23" s="117">
        <f>ROUND((I23*H23+I24*H24+I25*H25)/7,2)</f>
        <v>0</v>
      </c>
      <c r="M23" s="117">
        <f>IF(L23&gt;=10,D23,J23+J24+J25)</f>
        <v>0</v>
      </c>
      <c r="N23" s="117" t="s">
        <v>20</v>
      </c>
      <c r="O23" s="124">
        <f>ROUND((L23*E23+L26*E26+L29*E29)/16,2)</f>
        <v>0</v>
      </c>
      <c r="P23" s="123">
        <f>IF(O23&gt;=10,30,M23+M26+M29)</f>
        <v>0</v>
      </c>
      <c r="Q23" s="123" t="s">
        <v>20</v>
      </c>
    </row>
    <row r="24" spans="1:17" ht="16.5" thickBot="1">
      <c r="A24" s="116"/>
      <c r="B24" s="121"/>
      <c r="C24" s="115"/>
      <c r="D24" s="115"/>
      <c r="E24" s="115"/>
      <c r="F24" s="41" t="s">
        <v>89</v>
      </c>
      <c r="G24" s="34">
        <v>5</v>
      </c>
      <c r="H24" s="35">
        <v>3</v>
      </c>
      <c r="I24" s="36"/>
      <c r="J24" s="36">
        <f t="shared" si="0"/>
        <v>0</v>
      </c>
      <c r="K24" s="36" t="s">
        <v>20</v>
      </c>
      <c r="L24" s="117"/>
      <c r="M24" s="117"/>
      <c r="N24" s="117"/>
      <c r="O24" s="124"/>
      <c r="P24" s="123"/>
      <c r="Q24" s="123"/>
    </row>
    <row r="25" spans="1:17" ht="16.5" thickBot="1">
      <c r="A25" s="116"/>
      <c r="B25" s="122"/>
      <c r="C25" s="115"/>
      <c r="D25" s="115"/>
      <c r="E25" s="115"/>
      <c r="F25" s="41" t="s">
        <v>38</v>
      </c>
      <c r="G25" s="34">
        <v>4</v>
      </c>
      <c r="H25" s="35">
        <v>2</v>
      </c>
      <c r="I25" s="36"/>
      <c r="J25" s="36">
        <f t="shared" si="0"/>
        <v>0</v>
      </c>
      <c r="K25" s="36" t="s">
        <v>20</v>
      </c>
      <c r="L25" s="117"/>
      <c r="M25" s="117"/>
      <c r="N25" s="117"/>
      <c r="O25" s="124"/>
      <c r="P25" s="123"/>
      <c r="Q25" s="123"/>
    </row>
    <row r="26" spans="1:17" ht="16.5" thickBot="1">
      <c r="A26" s="116"/>
      <c r="B26" s="115" t="s">
        <v>17</v>
      </c>
      <c r="C26" s="115" t="s">
        <v>110</v>
      </c>
      <c r="D26" s="115">
        <v>13</v>
      </c>
      <c r="E26" s="115">
        <v>7</v>
      </c>
      <c r="F26" s="41" t="s">
        <v>90</v>
      </c>
      <c r="G26" s="34">
        <v>4</v>
      </c>
      <c r="H26" s="35">
        <v>2</v>
      </c>
      <c r="I26" s="36"/>
      <c r="J26" s="36">
        <f t="shared" si="0"/>
        <v>0</v>
      </c>
      <c r="K26" s="36" t="s">
        <v>20</v>
      </c>
      <c r="L26" s="117">
        <f>ROUND((I26*H26+I27*H27+I28*H28)/7,2)</f>
        <v>0</v>
      </c>
      <c r="M26" s="117">
        <f>IF(L26&gt;=10,D26,J26+J27+J28)</f>
        <v>0</v>
      </c>
      <c r="N26" s="117" t="s">
        <v>20</v>
      </c>
      <c r="O26" s="124"/>
      <c r="P26" s="123"/>
      <c r="Q26" s="123"/>
    </row>
    <row r="27" spans="1:17" ht="16.5" thickBot="1">
      <c r="A27" s="116"/>
      <c r="B27" s="115"/>
      <c r="C27" s="115"/>
      <c r="D27" s="115"/>
      <c r="E27" s="115"/>
      <c r="F27" s="41" t="s">
        <v>91</v>
      </c>
      <c r="G27" s="34">
        <v>4</v>
      </c>
      <c r="H27" s="35">
        <v>2</v>
      </c>
      <c r="I27" s="36"/>
      <c r="J27" s="36">
        <f t="shared" si="0"/>
        <v>0</v>
      </c>
      <c r="K27" s="36" t="s">
        <v>20</v>
      </c>
      <c r="L27" s="117"/>
      <c r="M27" s="117"/>
      <c r="N27" s="117"/>
      <c r="O27" s="124"/>
      <c r="P27" s="123"/>
      <c r="Q27" s="123"/>
    </row>
    <row r="28" spans="1:17" ht="16.5" thickBot="1">
      <c r="A28" s="116"/>
      <c r="B28" s="115"/>
      <c r="C28" s="115"/>
      <c r="D28" s="115"/>
      <c r="E28" s="115"/>
      <c r="F28" s="41" t="s">
        <v>92</v>
      </c>
      <c r="G28" s="34">
        <v>5</v>
      </c>
      <c r="H28" s="35">
        <v>3</v>
      </c>
      <c r="I28" s="36"/>
      <c r="J28" s="36">
        <f t="shared" si="0"/>
        <v>0</v>
      </c>
      <c r="K28" s="36" t="s">
        <v>20</v>
      </c>
      <c r="L28" s="117"/>
      <c r="M28" s="117"/>
      <c r="N28" s="117"/>
      <c r="O28" s="124"/>
      <c r="P28" s="123"/>
      <c r="Q28" s="123"/>
    </row>
    <row r="29" spans="1:17" ht="23.25" thickBot="1">
      <c r="A29" s="116"/>
      <c r="B29" s="120" t="s">
        <v>22</v>
      </c>
      <c r="C29" s="120" t="s">
        <v>110</v>
      </c>
      <c r="D29" s="120">
        <v>4</v>
      </c>
      <c r="E29" s="120">
        <v>2</v>
      </c>
      <c r="F29" s="41" t="s">
        <v>93</v>
      </c>
      <c r="G29" s="34">
        <v>2</v>
      </c>
      <c r="H29" s="35">
        <v>1</v>
      </c>
      <c r="I29" s="36"/>
      <c r="J29" s="36">
        <f t="shared" si="0"/>
        <v>0</v>
      </c>
      <c r="K29" s="36" t="s">
        <v>20</v>
      </c>
      <c r="L29" s="118">
        <f>ROUND((I29*H29+I30*H30)/2,2)</f>
        <v>0</v>
      </c>
      <c r="M29" s="118">
        <f>IF(L29&gt;=10,D29,J29+J30)</f>
        <v>0</v>
      </c>
      <c r="N29" s="118" t="s">
        <v>20</v>
      </c>
      <c r="O29" s="124"/>
      <c r="P29" s="123"/>
      <c r="Q29" s="123"/>
    </row>
    <row r="30" spans="1:17" ht="16.5" thickBot="1">
      <c r="A30" s="116"/>
      <c r="B30" s="122"/>
      <c r="C30" s="122"/>
      <c r="D30" s="122"/>
      <c r="E30" s="122"/>
      <c r="F30" s="41" t="s">
        <v>94</v>
      </c>
      <c r="G30" s="34">
        <v>2</v>
      </c>
      <c r="H30" s="35">
        <v>1</v>
      </c>
      <c r="I30" s="36"/>
      <c r="J30" s="36">
        <f t="shared" si="0"/>
        <v>0</v>
      </c>
      <c r="K30" s="36" t="s">
        <v>20</v>
      </c>
      <c r="L30" s="119"/>
      <c r="M30" s="119"/>
      <c r="N30" s="119"/>
      <c r="O30" s="124"/>
      <c r="P30" s="123"/>
      <c r="Q30" s="123"/>
    </row>
    <row r="31" spans="1:17">
      <c r="A31" s="20" t="s">
        <v>49</v>
      </c>
      <c r="B31"/>
      <c r="C31" s="7"/>
      <c r="D31" s="24">
        <f>(O16*16+O23*16)/32</f>
        <v>0</v>
      </c>
      <c r="E31" s="25" t="s">
        <v>52</v>
      </c>
      <c r="F31" s="20" t="s">
        <v>149</v>
      </c>
      <c r="G31" s="7"/>
      <c r="H31" s="7"/>
      <c r="I31" s="7"/>
      <c r="J31" s="77">
        <f>IF(D31&gt;=10,60,P16+P23)</f>
        <v>0</v>
      </c>
      <c r="K31" s="7"/>
      <c r="L31" s="20" t="s">
        <v>150</v>
      </c>
      <c r="M31" s="7"/>
      <c r="N31" s="7"/>
      <c r="O31" s="7"/>
      <c r="P31" s="7"/>
      <c r="Q31" s="77">
        <f>J31+60</f>
        <v>60</v>
      </c>
    </row>
    <row r="32" spans="1:17" ht="20.25">
      <c r="A32" s="20" t="s">
        <v>48</v>
      </c>
      <c r="B32"/>
      <c r="C32"/>
      <c r="D32"/>
      <c r="E32"/>
      <c r="F32" s="7"/>
      <c r="G32" s="7"/>
      <c r="H32" s="7"/>
      <c r="I32" s="7"/>
      <c r="J32" s="7"/>
      <c r="K32" s="198" t="s">
        <v>154</v>
      </c>
      <c r="L32" s="7"/>
      <c r="M32" s="7"/>
      <c r="N32" s="7"/>
      <c r="O32" s="7"/>
      <c r="P32" s="7"/>
    </row>
    <row r="33" spans="2:15" s="7" customFormat="1" ht="15" customHeight="1">
      <c r="B33"/>
      <c r="C33"/>
      <c r="D33" s="14" t="s">
        <v>152</v>
      </c>
      <c r="E33"/>
      <c r="L33" s="23"/>
      <c r="N33" s="196" t="s">
        <v>153</v>
      </c>
      <c r="O33" s="9"/>
    </row>
    <row r="34" spans="2:15" ht="15.75">
      <c r="J34" s="5"/>
    </row>
    <row r="35" spans="2:15" ht="15.75">
      <c r="J35" s="5"/>
    </row>
    <row r="36" spans="2:15" ht="15.75">
      <c r="J36" s="5"/>
    </row>
    <row r="37" spans="2:15" ht="15.75">
      <c r="J37" s="5"/>
    </row>
    <row r="38" spans="2:15" ht="15.75">
      <c r="J38" s="5"/>
    </row>
    <row r="39" spans="2:15" ht="15.75">
      <c r="J39" s="5"/>
    </row>
    <row r="40" spans="2:15" ht="15.75">
      <c r="J40" s="5"/>
    </row>
    <row r="41" spans="2:15" ht="15.75">
      <c r="J41" s="5"/>
    </row>
    <row r="42" spans="2:15" ht="15.75">
      <c r="J42" s="5"/>
    </row>
    <row r="43" spans="2:15" ht="15.75">
      <c r="J43" s="5"/>
    </row>
    <row r="44" spans="2:15" ht="15.75">
      <c r="J44" s="5"/>
    </row>
    <row r="45" spans="2:15" ht="15.75">
      <c r="J45" s="3"/>
    </row>
    <row r="46" spans="2:15">
      <c r="J46" s="4"/>
    </row>
  </sheetData>
  <mergeCells count="57">
    <mergeCell ref="N16:N18"/>
    <mergeCell ref="O16:O22"/>
    <mergeCell ref="P16:P22"/>
    <mergeCell ref="I13:K14"/>
    <mergeCell ref="L13:N14"/>
    <mergeCell ref="O13:Q14"/>
    <mergeCell ref="Q16:Q22"/>
    <mergeCell ref="M19:M21"/>
    <mergeCell ref="L16:L18"/>
    <mergeCell ref="M16:M18"/>
    <mergeCell ref="N19:N21"/>
    <mergeCell ref="L19:L21"/>
    <mergeCell ref="Q23:Q30"/>
    <mergeCell ref="B26:B28"/>
    <mergeCell ref="C26:C28"/>
    <mergeCell ref="D26:D28"/>
    <mergeCell ref="E26:E28"/>
    <mergeCell ref="L26:L28"/>
    <mergeCell ref="M26:M28"/>
    <mergeCell ref="M23:M25"/>
    <mergeCell ref="N26:N28"/>
    <mergeCell ref="N23:N25"/>
    <mergeCell ref="O23:O30"/>
    <mergeCell ref="P23:P30"/>
    <mergeCell ref="N29:N30"/>
    <mergeCell ref="M29:M30"/>
    <mergeCell ref="A23:A30"/>
    <mergeCell ref="C23:C25"/>
    <mergeCell ref="D23:D25"/>
    <mergeCell ref="E23:E25"/>
    <mergeCell ref="L23:L25"/>
    <mergeCell ref="L29:L30"/>
    <mergeCell ref="B23:B25"/>
    <mergeCell ref="B29:B30"/>
    <mergeCell ref="C29:C30"/>
    <mergeCell ref="D29:D30"/>
    <mergeCell ref="E29:E30"/>
    <mergeCell ref="A16:A22"/>
    <mergeCell ref="B16:B18"/>
    <mergeCell ref="C16:C18"/>
    <mergeCell ref="D16:D18"/>
    <mergeCell ref="E16:E18"/>
    <mergeCell ref="B19:B21"/>
    <mergeCell ref="C19:C21"/>
    <mergeCell ref="D19:D21"/>
    <mergeCell ref="E19:E21"/>
    <mergeCell ref="A12:A15"/>
    <mergeCell ref="B12:E12"/>
    <mergeCell ref="F12:H12"/>
    <mergeCell ref="I12:Q12"/>
    <mergeCell ref="B13:B15"/>
    <mergeCell ref="C13:C15"/>
    <mergeCell ref="E13:E15"/>
    <mergeCell ref="F13:F15"/>
    <mergeCell ref="G13:G15"/>
    <mergeCell ref="H13:H15"/>
    <mergeCell ref="D13:D15"/>
  </mergeCells>
  <pageMargins left="0.17" right="0.17" top="0.12" bottom="0.13" header="0.14000000000000001" footer="0.13"/>
  <pageSetup paperSize="9" orientation="landscape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0"/>
  <sheetViews>
    <sheetView topLeftCell="A10" workbookViewId="0">
      <selection activeCell="C37" sqref="C37"/>
    </sheetView>
  </sheetViews>
  <sheetFormatPr baseColWidth="10" defaultColWidth="11.42578125" defaultRowHeight="15"/>
  <cols>
    <col min="1" max="1" width="3.28515625" style="7" customWidth="1"/>
    <col min="2" max="2" width="6.42578125" style="7" customWidth="1"/>
    <col min="3" max="3" width="16.42578125" style="7" customWidth="1"/>
    <col min="4" max="4" width="6.7109375" style="7" customWidth="1"/>
    <col min="5" max="5" width="5" style="7" customWidth="1"/>
    <col min="6" max="6" width="23" style="7" customWidth="1"/>
    <col min="7" max="7" width="7.140625" style="7" customWidth="1"/>
    <col min="8" max="8" width="5.28515625" style="7" customWidth="1"/>
    <col min="9" max="9" width="7.5703125" style="7" customWidth="1"/>
    <col min="10" max="10" width="7.42578125" style="7" customWidth="1"/>
    <col min="11" max="11" width="7.28515625" style="7" customWidth="1"/>
    <col min="12" max="12" width="6.85546875" style="7" customWidth="1"/>
    <col min="13" max="13" width="7.140625" style="7" customWidth="1"/>
    <col min="14" max="14" width="6.140625" style="7" customWidth="1"/>
    <col min="15" max="15" width="6.28515625" style="7" customWidth="1"/>
    <col min="16" max="16" width="6.42578125" style="7" customWidth="1"/>
    <col min="17" max="17" width="5.42578125" style="7" customWidth="1"/>
    <col min="18" max="18" width="11.42578125" style="7"/>
    <col min="19" max="19" width="17.85546875" style="7" customWidth="1"/>
    <col min="20" max="16384" width="11.42578125" style="7"/>
  </cols>
  <sheetData>
    <row r="1" spans="1:18">
      <c r="A1" s="15" t="s">
        <v>40</v>
      </c>
      <c r="B1" s="16"/>
      <c r="C1" s="16"/>
      <c r="D1" s="16"/>
      <c r="E1" s="16"/>
      <c r="F1" s="16"/>
      <c r="G1" s="16"/>
      <c r="H1" s="16"/>
      <c r="I1" s="16"/>
      <c r="J1" s="16"/>
      <c r="K1" s="15" t="s">
        <v>41</v>
      </c>
      <c r="L1" s="16"/>
      <c r="N1" s="8"/>
      <c r="O1" s="8"/>
      <c r="P1" s="8"/>
      <c r="Q1" s="8"/>
    </row>
    <row r="2" spans="1:18">
      <c r="A2" s="17" t="s">
        <v>42</v>
      </c>
      <c r="B2" s="18"/>
      <c r="C2" s="18"/>
      <c r="D2" s="18"/>
      <c r="E2" s="18"/>
      <c r="F2" s="18"/>
      <c r="G2" s="18"/>
      <c r="H2" s="18"/>
      <c r="I2" s="18"/>
      <c r="J2" s="18"/>
      <c r="K2" s="17" t="s">
        <v>43</v>
      </c>
      <c r="L2" s="19"/>
      <c r="M2" s="18"/>
      <c r="N2" s="19"/>
      <c r="O2" s="19"/>
      <c r="P2" s="19"/>
      <c r="Q2" s="19"/>
    </row>
    <row r="3" spans="1:18">
      <c r="A3" s="11" t="s">
        <v>44</v>
      </c>
      <c r="B3"/>
      <c r="C3"/>
      <c r="D3"/>
      <c r="E3"/>
      <c r="F3"/>
      <c r="G3"/>
      <c r="H3"/>
      <c r="I3"/>
      <c r="J3"/>
      <c r="K3"/>
      <c r="L3"/>
      <c r="M3"/>
    </row>
    <row r="4" spans="1:18">
      <c r="A4" s="11" t="s">
        <v>45</v>
      </c>
      <c r="B4"/>
      <c r="C4"/>
      <c r="D4"/>
      <c r="E4"/>
      <c r="F4"/>
      <c r="G4"/>
      <c r="H4"/>
      <c r="I4"/>
      <c r="J4"/>
      <c r="K4"/>
      <c r="L4"/>
      <c r="M4"/>
    </row>
    <row r="5" spans="1:18">
      <c r="A5" s="11" t="s">
        <v>46</v>
      </c>
      <c r="B5"/>
      <c r="C5"/>
      <c r="D5"/>
      <c r="E5"/>
      <c r="F5"/>
      <c r="G5"/>
      <c r="H5"/>
      <c r="I5"/>
      <c r="J5"/>
      <c r="K5"/>
      <c r="L5"/>
      <c r="M5"/>
    </row>
    <row r="6" spans="1:18" ht="15.75">
      <c r="A6" s="12"/>
      <c r="B6"/>
      <c r="C6"/>
      <c r="D6"/>
      <c r="E6"/>
      <c r="F6"/>
      <c r="G6"/>
      <c r="H6" s="14" t="s">
        <v>47</v>
      </c>
      <c r="I6"/>
      <c r="J6"/>
      <c r="K6"/>
      <c r="L6"/>
      <c r="M6"/>
    </row>
    <row r="7" spans="1:18">
      <c r="B7"/>
      <c r="C7"/>
      <c r="D7"/>
      <c r="E7"/>
      <c r="G7"/>
      <c r="H7"/>
      <c r="I7"/>
      <c r="J7"/>
      <c r="K7"/>
      <c r="L7"/>
      <c r="M7"/>
    </row>
    <row r="10" spans="1:18" ht="15.75" thickBot="1"/>
    <row r="11" spans="1:18" ht="15.75" thickBot="1">
      <c r="A11" s="136" t="s">
        <v>0</v>
      </c>
      <c r="B11" s="131" t="s">
        <v>1</v>
      </c>
      <c r="C11" s="131"/>
      <c r="D11" s="131"/>
      <c r="E11" s="131"/>
      <c r="F11" s="131" t="s">
        <v>2</v>
      </c>
      <c r="G11" s="131"/>
      <c r="H11" s="131"/>
      <c r="I11" s="83" t="s">
        <v>3</v>
      </c>
      <c r="J11" s="83"/>
      <c r="K11" s="83"/>
      <c r="L11" s="83"/>
      <c r="M11" s="83"/>
      <c r="N11" s="83"/>
      <c r="O11" s="83"/>
      <c r="P11" s="83"/>
      <c r="Q11" s="83"/>
      <c r="R11" s="79"/>
    </row>
    <row r="12" spans="1:18" ht="15.75" thickBot="1">
      <c r="A12" s="136"/>
      <c r="B12" s="83" t="s">
        <v>4</v>
      </c>
      <c r="C12" s="83" t="s">
        <v>5</v>
      </c>
      <c r="D12" s="86" t="s">
        <v>50</v>
      </c>
      <c r="E12" s="83" t="s">
        <v>51</v>
      </c>
      <c r="F12" s="83" t="s">
        <v>9</v>
      </c>
      <c r="G12" s="83" t="s">
        <v>10</v>
      </c>
      <c r="H12" s="83" t="s">
        <v>8</v>
      </c>
      <c r="I12" s="83" t="s">
        <v>11</v>
      </c>
      <c r="J12" s="83"/>
      <c r="K12" s="83"/>
      <c r="L12" s="83" t="s">
        <v>12</v>
      </c>
      <c r="M12" s="83"/>
      <c r="N12" s="83"/>
      <c r="O12" s="83" t="s">
        <v>13</v>
      </c>
      <c r="P12" s="83"/>
      <c r="Q12" s="83"/>
      <c r="R12" s="79"/>
    </row>
    <row r="13" spans="1:18" ht="15.75" thickBot="1">
      <c r="A13" s="136"/>
      <c r="B13" s="83"/>
      <c r="C13" s="83"/>
      <c r="D13" s="102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79"/>
    </row>
    <row r="14" spans="1:18" ht="26.25" thickBot="1">
      <c r="A14" s="136"/>
      <c r="B14" s="83"/>
      <c r="C14" s="83"/>
      <c r="D14" s="87"/>
      <c r="E14" s="83"/>
      <c r="F14" s="83"/>
      <c r="G14" s="83"/>
      <c r="H14" s="83"/>
      <c r="I14" s="67" t="s">
        <v>14</v>
      </c>
      <c r="J14" s="67" t="s">
        <v>6</v>
      </c>
      <c r="K14" s="67" t="s">
        <v>15</v>
      </c>
      <c r="L14" s="67" t="s">
        <v>14</v>
      </c>
      <c r="M14" s="67" t="s">
        <v>6</v>
      </c>
      <c r="N14" s="67" t="s">
        <v>15</v>
      </c>
      <c r="O14" s="67" t="s">
        <v>14</v>
      </c>
      <c r="P14" s="67" t="s">
        <v>6</v>
      </c>
      <c r="Q14" s="67" t="s">
        <v>15</v>
      </c>
      <c r="R14" s="79"/>
    </row>
    <row r="15" spans="1:18" ht="16.5" thickBot="1">
      <c r="A15" s="130" t="s">
        <v>36</v>
      </c>
      <c r="B15" s="131" t="s">
        <v>17</v>
      </c>
      <c r="C15" s="126" t="s">
        <v>102</v>
      </c>
      <c r="D15" s="127">
        <v>12</v>
      </c>
      <c r="E15" s="127">
        <v>6</v>
      </c>
      <c r="F15" s="42" t="s">
        <v>95</v>
      </c>
      <c r="G15" s="74">
        <v>4</v>
      </c>
      <c r="H15" s="37">
        <v>2</v>
      </c>
      <c r="I15" s="71"/>
      <c r="J15" s="71">
        <f>IF(I15&gt;=10,G15,0)</f>
        <v>0</v>
      </c>
      <c r="K15" s="71" t="s">
        <v>20</v>
      </c>
      <c r="L15" s="124">
        <f>ROUND((I15*H15+I16*H16+I17*H17)/6,2)</f>
        <v>0</v>
      </c>
      <c r="M15" s="124">
        <f>IF(L15&gt;=10,D15,J15+J16+J17)</f>
        <v>0</v>
      </c>
      <c r="N15" s="117" t="s">
        <v>20</v>
      </c>
      <c r="O15" s="124">
        <f>ROUND((L15*E15+L18*E18+L20*E20+L22*E22)/16,2)</f>
        <v>0</v>
      </c>
      <c r="P15" s="125">
        <f>IF(O15&gt;=10,30,M15+M18+M20+M22)</f>
        <v>0</v>
      </c>
      <c r="Q15" s="124" t="s">
        <v>20</v>
      </c>
    </row>
    <row r="16" spans="1:18" ht="16.5" thickBot="1">
      <c r="A16" s="130"/>
      <c r="B16" s="131"/>
      <c r="C16" s="126"/>
      <c r="D16" s="127"/>
      <c r="E16" s="127"/>
      <c r="F16" s="42" t="s">
        <v>96</v>
      </c>
      <c r="G16" s="74">
        <v>4</v>
      </c>
      <c r="H16" s="37">
        <v>2</v>
      </c>
      <c r="I16" s="71"/>
      <c r="J16" s="71">
        <f t="shared" ref="J16:J28" si="0">IF(I16&gt;=10,G16,0)</f>
        <v>0</v>
      </c>
      <c r="K16" s="71" t="s">
        <v>20</v>
      </c>
      <c r="L16" s="124"/>
      <c r="M16" s="124"/>
      <c r="N16" s="117"/>
      <c r="O16" s="124"/>
      <c r="P16" s="125"/>
      <c r="Q16" s="124"/>
    </row>
    <row r="17" spans="1:17" ht="16.5" thickBot="1">
      <c r="A17" s="130"/>
      <c r="B17" s="131"/>
      <c r="C17" s="126"/>
      <c r="D17" s="127"/>
      <c r="E17" s="127"/>
      <c r="F17" s="42" t="s">
        <v>97</v>
      </c>
      <c r="G17" s="74">
        <v>4</v>
      </c>
      <c r="H17" s="37">
        <v>2</v>
      </c>
      <c r="I17" s="71"/>
      <c r="J17" s="71">
        <f t="shared" si="0"/>
        <v>0</v>
      </c>
      <c r="K17" s="71" t="s">
        <v>20</v>
      </c>
      <c r="L17" s="124"/>
      <c r="M17" s="124"/>
      <c r="N17" s="117"/>
      <c r="O17" s="124"/>
      <c r="P17" s="125"/>
      <c r="Q17" s="124"/>
    </row>
    <row r="18" spans="1:17" ht="16.5" thickBot="1">
      <c r="A18" s="130"/>
      <c r="B18" s="86" t="s">
        <v>24</v>
      </c>
      <c r="C18" s="132" t="s">
        <v>101</v>
      </c>
      <c r="D18" s="134">
        <v>8</v>
      </c>
      <c r="E18" s="134">
        <v>4</v>
      </c>
      <c r="F18" s="42" t="s">
        <v>35</v>
      </c>
      <c r="G18" s="74">
        <v>4</v>
      </c>
      <c r="H18" s="37">
        <v>2</v>
      </c>
      <c r="I18" s="71"/>
      <c r="J18" s="71">
        <f t="shared" si="0"/>
        <v>0</v>
      </c>
      <c r="K18" s="71" t="s">
        <v>20</v>
      </c>
      <c r="L18" s="128">
        <f>ROUND((I18*H18+I19*H19)/4,2)</f>
        <v>0</v>
      </c>
      <c r="M18" s="128">
        <f>IF(L18&gt;=10,D18,J18+J19)</f>
        <v>0</v>
      </c>
      <c r="N18" s="118" t="s">
        <v>20</v>
      </c>
      <c r="O18" s="124"/>
      <c r="P18" s="125"/>
      <c r="Q18" s="124"/>
    </row>
    <row r="19" spans="1:17" ht="16.5" thickBot="1">
      <c r="A19" s="130"/>
      <c r="B19" s="87"/>
      <c r="C19" s="133"/>
      <c r="D19" s="135"/>
      <c r="E19" s="135"/>
      <c r="F19" s="42" t="s">
        <v>98</v>
      </c>
      <c r="G19" s="74">
        <v>4</v>
      </c>
      <c r="H19" s="37">
        <v>2</v>
      </c>
      <c r="I19" s="71"/>
      <c r="J19" s="71">
        <f t="shared" si="0"/>
        <v>0</v>
      </c>
      <c r="K19" s="71" t="s">
        <v>20</v>
      </c>
      <c r="L19" s="129"/>
      <c r="M19" s="129"/>
      <c r="N19" s="119"/>
      <c r="O19" s="124"/>
      <c r="P19" s="125"/>
      <c r="Q19" s="124"/>
    </row>
    <row r="20" spans="1:17" ht="16.5" thickBot="1">
      <c r="A20" s="130"/>
      <c r="B20" s="86" t="s">
        <v>17</v>
      </c>
      <c r="C20" s="132" t="s">
        <v>102</v>
      </c>
      <c r="D20" s="134">
        <v>8</v>
      </c>
      <c r="E20" s="134">
        <v>4</v>
      </c>
      <c r="F20" s="42" t="s">
        <v>34</v>
      </c>
      <c r="G20" s="74">
        <v>4</v>
      </c>
      <c r="H20" s="37">
        <v>2</v>
      </c>
      <c r="I20" s="71"/>
      <c r="J20" s="71">
        <f t="shared" si="0"/>
        <v>0</v>
      </c>
      <c r="K20" s="71" t="s">
        <v>20</v>
      </c>
      <c r="L20" s="128">
        <f>ROUND((I20*H20+I21*H21)/4,2)</f>
        <v>0</v>
      </c>
      <c r="M20" s="128">
        <f>IF(L20&gt;=10,D20,J20+J21)</f>
        <v>0</v>
      </c>
      <c r="N20" s="118" t="s">
        <v>20</v>
      </c>
      <c r="O20" s="124"/>
      <c r="P20" s="125"/>
      <c r="Q20" s="124"/>
    </row>
    <row r="21" spans="1:17" ht="16.5" thickBot="1">
      <c r="A21" s="130"/>
      <c r="B21" s="87"/>
      <c r="C21" s="133"/>
      <c r="D21" s="135"/>
      <c r="E21" s="135"/>
      <c r="F21" s="42" t="s">
        <v>99</v>
      </c>
      <c r="G21" s="74">
        <v>4</v>
      </c>
      <c r="H21" s="37">
        <v>2</v>
      </c>
      <c r="I21" s="71"/>
      <c r="J21" s="71">
        <f t="shared" si="0"/>
        <v>0</v>
      </c>
      <c r="K21" s="71" t="s">
        <v>20</v>
      </c>
      <c r="L21" s="129"/>
      <c r="M21" s="129"/>
      <c r="N21" s="119"/>
      <c r="O21" s="124"/>
      <c r="P21" s="125"/>
      <c r="Q21" s="124"/>
    </row>
    <row r="22" spans="1:17" ht="16.5" thickBot="1">
      <c r="A22" s="130"/>
      <c r="B22" s="67" t="s">
        <v>22</v>
      </c>
      <c r="C22" s="73" t="s">
        <v>100</v>
      </c>
      <c r="D22" s="74">
        <v>2</v>
      </c>
      <c r="E22" s="74">
        <v>2</v>
      </c>
      <c r="F22" s="42" t="s">
        <v>31</v>
      </c>
      <c r="G22" s="74">
        <v>2</v>
      </c>
      <c r="H22" s="37">
        <v>2</v>
      </c>
      <c r="I22" s="71"/>
      <c r="J22" s="71">
        <f t="shared" si="0"/>
        <v>0</v>
      </c>
      <c r="K22" s="71" t="s">
        <v>20</v>
      </c>
      <c r="L22" s="72">
        <f>I22</f>
        <v>0</v>
      </c>
      <c r="M22" s="72">
        <f>J22</f>
        <v>0</v>
      </c>
      <c r="N22" s="71" t="s">
        <v>20</v>
      </c>
      <c r="O22" s="124"/>
      <c r="P22" s="125"/>
      <c r="Q22" s="124"/>
    </row>
    <row r="23" spans="1:17" ht="16.5" thickBot="1">
      <c r="A23" s="130" t="s">
        <v>39</v>
      </c>
      <c r="B23" s="86"/>
      <c r="C23" s="132" t="s">
        <v>112</v>
      </c>
      <c r="D23" s="134">
        <v>10</v>
      </c>
      <c r="E23" s="134">
        <v>6</v>
      </c>
      <c r="F23" s="42" t="s">
        <v>103</v>
      </c>
      <c r="G23" s="74">
        <v>5</v>
      </c>
      <c r="H23" s="37">
        <v>3</v>
      </c>
      <c r="I23" s="71"/>
      <c r="J23" s="71">
        <f t="shared" si="0"/>
        <v>0</v>
      </c>
      <c r="K23" s="71" t="s">
        <v>20</v>
      </c>
      <c r="L23" s="128">
        <f>ROUND((I23*H23+I24*H24)/6,2)</f>
        <v>0</v>
      </c>
      <c r="M23" s="128">
        <f>IF(L23&gt;=10,D23,J23+J24)</f>
        <v>0</v>
      </c>
      <c r="N23" s="118" t="s">
        <v>20</v>
      </c>
      <c r="O23" s="124">
        <f>ROUND((L23*E23+L25*E25+L27*E27+L28*E28)/16,2)</f>
        <v>0</v>
      </c>
      <c r="P23" s="125">
        <f>IF(O23&gt;=10,30,M23+M25+M27+M28)</f>
        <v>0</v>
      </c>
      <c r="Q23" s="124" t="s">
        <v>20</v>
      </c>
    </row>
    <row r="24" spans="1:17" ht="16.5" thickBot="1">
      <c r="A24" s="130"/>
      <c r="B24" s="87"/>
      <c r="C24" s="133"/>
      <c r="D24" s="135"/>
      <c r="E24" s="135"/>
      <c r="F24" s="42" t="s">
        <v>104</v>
      </c>
      <c r="G24" s="74">
        <v>5</v>
      </c>
      <c r="H24" s="37">
        <v>3</v>
      </c>
      <c r="I24" s="71"/>
      <c r="J24" s="71">
        <f t="shared" si="0"/>
        <v>0</v>
      </c>
      <c r="K24" s="71" t="s">
        <v>20</v>
      </c>
      <c r="L24" s="129"/>
      <c r="M24" s="129"/>
      <c r="N24" s="119"/>
      <c r="O24" s="124"/>
      <c r="P24" s="125"/>
      <c r="Q24" s="124"/>
    </row>
    <row r="25" spans="1:17" ht="23.25" thickBot="1">
      <c r="A25" s="130"/>
      <c r="B25" s="86" t="s">
        <v>17</v>
      </c>
      <c r="C25" s="126" t="s">
        <v>112</v>
      </c>
      <c r="D25" s="127">
        <v>8</v>
      </c>
      <c r="E25" s="127">
        <v>4</v>
      </c>
      <c r="F25" s="42" t="s">
        <v>105</v>
      </c>
      <c r="G25" s="74">
        <v>4</v>
      </c>
      <c r="H25" s="37">
        <v>2</v>
      </c>
      <c r="I25" s="71"/>
      <c r="J25" s="71">
        <f t="shared" si="0"/>
        <v>0</v>
      </c>
      <c r="K25" s="71" t="s">
        <v>20</v>
      </c>
      <c r="L25" s="124">
        <f>ROUND((I25*H25+I26*H26)/4,2)</f>
        <v>0</v>
      </c>
      <c r="M25" s="124">
        <f>IF(L25&gt;=10,D25,J25+J26)</f>
        <v>0</v>
      </c>
      <c r="N25" s="117" t="s">
        <v>20</v>
      </c>
      <c r="O25" s="124"/>
      <c r="P25" s="125"/>
      <c r="Q25" s="124"/>
    </row>
    <row r="26" spans="1:17" ht="16.5" thickBot="1">
      <c r="A26" s="130"/>
      <c r="B26" s="87"/>
      <c r="C26" s="126"/>
      <c r="D26" s="127"/>
      <c r="E26" s="127"/>
      <c r="F26" s="42" t="s">
        <v>37</v>
      </c>
      <c r="G26" s="74">
        <v>4</v>
      </c>
      <c r="H26" s="37">
        <v>2</v>
      </c>
      <c r="I26" s="71"/>
      <c r="J26" s="71">
        <f t="shared" si="0"/>
        <v>0</v>
      </c>
      <c r="K26" s="71" t="s">
        <v>20</v>
      </c>
      <c r="L26" s="124"/>
      <c r="M26" s="124"/>
      <c r="N26" s="117"/>
      <c r="O26" s="124"/>
      <c r="P26" s="125"/>
      <c r="Q26" s="124"/>
    </row>
    <row r="27" spans="1:17" ht="16.5" thickBot="1">
      <c r="A27" s="130"/>
      <c r="B27" s="66"/>
      <c r="C27" s="73" t="s">
        <v>109</v>
      </c>
      <c r="D27" s="74">
        <v>2</v>
      </c>
      <c r="E27" s="74">
        <v>2</v>
      </c>
      <c r="F27" s="42" t="s">
        <v>106</v>
      </c>
      <c r="G27" s="74">
        <v>2</v>
      </c>
      <c r="H27" s="37">
        <v>2</v>
      </c>
      <c r="I27" s="71"/>
      <c r="J27" s="71">
        <f t="shared" si="0"/>
        <v>0</v>
      </c>
      <c r="K27" s="71" t="s">
        <v>20</v>
      </c>
      <c r="L27" s="72">
        <f>I27</f>
        <v>0</v>
      </c>
      <c r="M27" s="72">
        <f>J27</f>
        <v>0</v>
      </c>
      <c r="N27" s="71" t="s">
        <v>20</v>
      </c>
      <c r="O27" s="124"/>
      <c r="P27" s="125"/>
      <c r="Q27" s="124"/>
    </row>
    <row r="28" spans="1:17" ht="21.75" thickBot="1">
      <c r="A28" s="130"/>
      <c r="B28" s="67" t="s">
        <v>22</v>
      </c>
      <c r="C28" s="73" t="s">
        <v>108</v>
      </c>
      <c r="D28" s="74">
        <v>10</v>
      </c>
      <c r="E28" s="74">
        <v>4</v>
      </c>
      <c r="F28" s="42" t="s">
        <v>107</v>
      </c>
      <c r="G28" s="74">
        <v>10</v>
      </c>
      <c r="H28" s="37">
        <v>4</v>
      </c>
      <c r="I28" s="71"/>
      <c r="J28" s="71">
        <f t="shared" si="0"/>
        <v>0</v>
      </c>
      <c r="K28" s="71" t="s">
        <v>20</v>
      </c>
      <c r="L28" s="72">
        <f>I28</f>
        <v>0</v>
      </c>
      <c r="M28" s="72">
        <f>J28</f>
        <v>0</v>
      </c>
      <c r="N28" s="71" t="s">
        <v>20</v>
      </c>
      <c r="O28" s="124"/>
      <c r="P28" s="125"/>
      <c r="Q28" s="124"/>
    </row>
    <row r="29" spans="1:17" ht="15.75">
      <c r="B29"/>
      <c r="O29" s="9"/>
    </row>
    <row r="30" spans="1:17" ht="15.75">
      <c r="A30" s="20" t="s">
        <v>49</v>
      </c>
      <c r="B30"/>
      <c r="C30"/>
      <c r="D30" s="25">
        <f>(O15*16+O23*16)/32</f>
        <v>0</v>
      </c>
      <c r="E30" s="25" t="s">
        <v>52</v>
      </c>
      <c r="F30" s="20" t="s">
        <v>151</v>
      </c>
      <c r="J30" s="77">
        <f>IF(D30&gt;=10,60,P15+P23)</f>
        <v>0</v>
      </c>
      <c r="K30" s="20" t="s">
        <v>150</v>
      </c>
      <c r="O30" s="9"/>
      <c r="P30" s="80">
        <f>J30+120</f>
        <v>120</v>
      </c>
    </row>
    <row r="31" spans="1:17" ht="20.25">
      <c r="A31" s="20" t="s">
        <v>48</v>
      </c>
      <c r="B31"/>
      <c r="C31"/>
      <c r="D31"/>
      <c r="E31"/>
      <c r="K31" s="198" t="s">
        <v>154</v>
      </c>
      <c r="L31" s="8"/>
      <c r="M31" s="8"/>
      <c r="N31" s="8"/>
      <c r="O31" s="9"/>
    </row>
    <row r="32" spans="1:17" ht="15" customHeight="1">
      <c r="B32"/>
      <c r="C32"/>
      <c r="D32" s="14" t="s">
        <v>152</v>
      </c>
      <c r="E32"/>
      <c r="L32" s="23"/>
      <c r="N32" s="196" t="s">
        <v>153</v>
      </c>
      <c r="O32" s="9"/>
    </row>
    <row r="33" spans="11:15" ht="15.75">
      <c r="K33" s="9"/>
      <c r="L33" s="8"/>
      <c r="M33" s="8"/>
      <c r="N33" s="8"/>
      <c r="O33" s="9"/>
    </row>
    <row r="34" spans="11:15" ht="15.75">
      <c r="K34" s="9"/>
      <c r="L34" s="8"/>
      <c r="M34" s="8"/>
      <c r="N34" s="8"/>
      <c r="O34" s="9"/>
    </row>
    <row r="35" spans="11:15" ht="15.75">
      <c r="K35" s="9"/>
      <c r="L35" s="8"/>
      <c r="M35" s="8"/>
      <c r="N35" s="8"/>
      <c r="O35" s="9"/>
    </row>
    <row r="36" spans="11:15" ht="15.75">
      <c r="K36" s="9"/>
      <c r="L36" s="8"/>
      <c r="M36" s="8"/>
      <c r="N36" s="8"/>
      <c r="O36" s="9"/>
    </row>
    <row r="37" spans="11:15" ht="15.75">
      <c r="K37" s="9"/>
      <c r="L37" s="8"/>
      <c r="M37" s="8"/>
      <c r="N37" s="8"/>
      <c r="O37" s="9"/>
    </row>
    <row r="38" spans="11:15" ht="15.75">
      <c r="K38" s="9"/>
      <c r="L38" s="8"/>
      <c r="M38" s="8"/>
      <c r="N38" s="8"/>
    </row>
    <row r="39" spans="11:15" ht="15.75">
      <c r="K39" s="9"/>
      <c r="L39" s="8"/>
      <c r="M39" s="8"/>
      <c r="N39" s="8"/>
    </row>
    <row r="40" spans="11:15" ht="15.75">
      <c r="K40" s="9"/>
      <c r="L40" s="8"/>
      <c r="M40" s="8"/>
      <c r="N40" s="8"/>
    </row>
  </sheetData>
  <mergeCells count="57">
    <mergeCell ref="Q15:Q22"/>
    <mergeCell ref="D12:D14"/>
    <mergeCell ref="M20:M21"/>
    <mergeCell ref="N20:N21"/>
    <mergeCell ref="L18:L19"/>
    <mergeCell ref="M18:M19"/>
    <mergeCell ref="N18:N19"/>
    <mergeCell ref="L12:N13"/>
    <mergeCell ref="F12:F14"/>
    <mergeCell ref="G12:G14"/>
    <mergeCell ref="H12:H14"/>
    <mergeCell ref="I12:K13"/>
    <mergeCell ref="O12:Q13"/>
    <mergeCell ref="L15:L17"/>
    <mergeCell ref="M15:M17"/>
    <mergeCell ref="N15:N17"/>
    <mergeCell ref="A11:A14"/>
    <mergeCell ref="B11:E11"/>
    <mergeCell ref="F11:H11"/>
    <mergeCell ref="I11:Q11"/>
    <mergeCell ref="B12:B14"/>
    <mergeCell ref="C12:C14"/>
    <mergeCell ref="E12:E14"/>
    <mergeCell ref="O15:O22"/>
    <mergeCell ref="P15:P22"/>
    <mergeCell ref="Q23:Q28"/>
    <mergeCell ref="B18:B19"/>
    <mergeCell ref="C18:C19"/>
    <mergeCell ref="D18:D19"/>
    <mergeCell ref="E18:E19"/>
    <mergeCell ref="B25:B26"/>
    <mergeCell ref="B23:B24"/>
    <mergeCell ref="C23:C24"/>
    <mergeCell ref="D23:D24"/>
    <mergeCell ref="E23:E24"/>
    <mergeCell ref="B20:B21"/>
    <mergeCell ref="C20:C21"/>
    <mergeCell ref="D20:D21"/>
    <mergeCell ref="E20:E21"/>
    <mergeCell ref="L20:L21"/>
    <mergeCell ref="L23:L24"/>
    <mergeCell ref="A23:A28"/>
    <mergeCell ref="M23:M24"/>
    <mergeCell ref="N23:N24"/>
    <mergeCell ref="A15:A22"/>
    <mergeCell ref="B15:B17"/>
    <mergeCell ref="C15:C17"/>
    <mergeCell ref="D15:D17"/>
    <mergeCell ref="E15:E17"/>
    <mergeCell ref="O23:O28"/>
    <mergeCell ref="P23:P28"/>
    <mergeCell ref="C25:C26"/>
    <mergeCell ref="D25:D26"/>
    <mergeCell ref="E25:E26"/>
    <mergeCell ref="L25:L26"/>
    <mergeCell ref="M25:M26"/>
    <mergeCell ref="N25:N26"/>
  </mergeCells>
  <pageMargins left="0.17" right="0.17" top="0.13" bottom="0.18" header="0.1" footer="0.12"/>
  <pageSetup paperSize="9" orientation="landscape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6"/>
  <sheetViews>
    <sheetView topLeftCell="A13" workbookViewId="0">
      <selection activeCell="C42" sqref="C42"/>
    </sheetView>
  </sheetViews>
  <sheetFormatPr baseColWidth="10" defaultRowHeight="15"/>
  <cols>
    <col min="1" max="1" width="3.42578125" customWidth="1"/>
    <col min="2" max="2" width="6.28515625" style="13" customWidth="1"/>
    <col min="3" max="3" width="17.85546875" style="26" customWidth="1"/>
    <col min="4" max="4" width="6.85546875" customWidth="1"/>
    <col min="5" max="5" width="4.5703125" customWidth="1"/>
    <col min="6" max="6" width="24.42578125" customWidth="1"/>
    <col min="7" max="7" width="6.85546875" customWidth="1"/>
    <col min="8" max="8" width="4.7109375" customWidth="1"/>
    <col min="9" max="9" width="5.7109375" customWidth="1"/>
    <col min="10" max="10" width="7" customWidth="1"/>
    <col min="11" max="11" width="6.7109375" customWidth="1"/>
    <col min="12" max="13" width="6.85546875" customWidth="1"/>
    <col min="14" max="14" width="7" customWidth="1"/>
    <col min="15" max="15" width="5.42578125" customWidth="1"/>
    <col min="16" max="16" width="6.42578125" customWidth="1"/>
    <col min="17" max="17" width="6" customWidth="1"/>
  </cols>
  <sheetData>
    <row r="1" spans="1:17" s="7" customFormat="1" ht="12" customHeight="1">
      <c r="A1" s="15" t="s">
        <v>40</v>
      </c>
      <c r="B1" s="16"/>
      <c r="C1" s="16"/>
      <c r="D1" s="16"/>
      <c r="E1" s="16"/>
      <c r="F1" s="16"/>
      <c r="G1" s="16"/>
      <c r="H1" s="16"/>
      <c r="I1" s="16"/>
      <c r="J1" s="16"/>
      <c r="K1" s="15" t="s">
        <v>41</v>
      </c>
      <c r="L1" s="16"/>
      <c r="N1" s="8"/>
      <c r="O1" s="8"/>
      <c r="P1" s="8"/>
      <c r="Q1" s="8"/>
    </row>
    <row r="2" spans="1:17" s="7" customFormat="1" ht="12" customHeight="1">
      <c r="A2" s="17" t="s">
        <v>42</v>
      </c>
      <c r="B2" s="18"/>
      <c r="C2" s="18"/>
      <c r="D2" s="18"/>
      <c r="E2" s="18"/>
      <c r="F2" s="18"/>
      <c r="G2" s="18"/>
      <c r="H2" s="18"/>
      <c r="I2" s="18"/>
      <c r="J2" s="18"/>
      <c r="K2" s="17" t="s">
        <v>43</v>
      </c>
      <c r="L2" s="19"/>
      <c r="M2" s="18"/>
      <c r="N2" s="19"/>
      <c r="O2" s="19"/>
      <c r="P2" s="19"/>
      <c r="Q2" s="19"/>
    </row>
    <row r="3" spans="1:17" s="7" customFormat="1" ht="12.75" customHeight="1">
      <c r="A3" s="11" t="s">
        <v>44</v>
      </c>
      <c r="B3"/>
      <c r="C3"/>
      <c r="D3"/>
      <c r="E3"/>
      <c r="F3"/>
      <c r="G3"/>
      <c r="H3"/>
      <c r="I3"/>
      <c r="J3"/>
      <c r="K3"/>
      <c r="L3"/>
      <c r="M3"/>
    </row>
    <row r="4" spans="1:17" s="7" customFormat="1" ht="13.5" customHeight="1">
      <c r="A4" s="11" t="s">
        <v>45</v>
      </c>
      <c r="B4"/>
      <c r="C4"/>
      <c r="D4"/>
      <c r="E4"/>
      <c r="F4"/>
      <c r="G4"/>
      <c r="H4"/>
      <c r="I4"/>
      <c r="J4"/>
      <c r="K4"/>
      <c r="L4"/>
      <c r="M4"/>
    </row>
    <row r="5" spans="1:17" s="7" customFormat="1" ht="12.75" customHeight="1">
      <c r="A5" s="11" t="s">
        <v>46</v>
      </c>
      <c r="B5"/>
      <c r="C5"/>
      <c r="D5"/>
      <c r="E5"/>
      <c r="F5"/>
      <c r="G5"/>
      <c r="H5"/>
      <c r="I5"/>
      <c r="J5"/>
      <c r="K5"/>
      <c r="L5"/>
      <c r="M5"/>
    </row>
    <row r="6" spans="1:17" s="7" customFormat="1" ht="12.75" customHeight="1">
      <c r="A6" s="12"/>
      <c r="B6"/>
      <c r="C6"/>
      <c r="D6"/>
      <c r="E6"/>
      <c r="F6"/>
      <c r="G6"/>
      <c r="H6" s="14" t="s">
        <v>47</v>
      </c>
      <c r="I6"/>
      <c r="J6"/>
      <c r="K6"/>
      <c r="L6"/>
      <c r="M6"/>
    </row>
    <row r="7" spans="1:17" ht="12" customHeight="1"/>
    <row r="9" spans="1:17" ht="28.5" customHeight="1" thickBot="1"/>
    <row r="10" spans="1:17" s="57" customFormat="1" ht="21.75" customHeight="1" thickBot="1">
      <c r="A10" s="143" t="s">
        <v>0</v>
      </c>
      <c r="B10" s="146" t="s">
        <v>1</v>
      </c>
      <c r="C10" s="147"/>
      <c r="D10" s="147"/>
      <c r="E10" s="148"/>
      <c r="F10" s="146" t="s">
        <v>2</v>
      </c>
      <c r="G10" s="147"/>
      <c r="H10" s="148"/>
      <c r="I10" s="158" t="s">
        <v>3</v>
      </c>
      <c r="J10" s="159"/>
      <c r="K10" s="159"/>
      <c r="L10" s="159"/>
      <c r="M10" s="159"/>
      <c r="N10" s="159"/>
      <c r="O10" s="159"/>
      <c r="P10" s="159"/>
      <c r="Q10" s="160"/>
    </row>
    <row r="11" spans="1:17" s="58" customFormat="1" ht="13.5" customHeight="1">
      <c r="A11" s="144"/>
      <c r="B11" s="149" t="s">
        <v>4</v>
      </c>
      <c r="C11" s="149" t="s">
        <v>5</v>
      </c>
      <c r="D11" s="149" t="s">
        <v>50</v>
      </c>
      <c r="E11" s="149" t="s">
        <v>8</v>
      </c>
      <c r="F11" s="149" t="s">
        <v>9</v>
      </c>
      <c r="G11" s="149" t="s">
        <v>10</v>
      </c>
      <c r="H11" s="149" t="s">
        <v>8</v>
      </c>
      <c r="I11" s="161" t="s">
        <v>11</v>
      </c>
      <c r="J11" s="162"/>
      <c r="K11" s="163"/>
      <c r="L11" s="161" t="s">
        <v>12</v>
      </c>
      <c r="M11" s="162"/>
      <c r="N11" s="163"/>
      <c r="O11" s="161" t="s">
        <v>13</v>
      </c>
      <c r="P11" s="162"/>
      <c r="Q11" s="163"/>
    </row>
    <row r="12" spans="1:17" s="58" customFormat="1" ht="10.5" customHeight="1" thickBot="1">
      <c r="A12" s="144"/>
      <c r="B12" s="151"/>
      <c r="C12" s="151"/>
      <c r="D12" s="151"/>
      <c r="E12" s="151"/>
      <c r="F12" s="151"/>
      <c r="G12" s="151"/>
      <c r="H12" s="151"/>
      <c r="I12" s="164"/>
      <c r="J12" s="165"/>
      <c r="K12" s="166"/>
      <c r="L12" s="164"/>
      <c r="M12" s="165"/>
      <c r="N12" s="166"/>
      <c r="O12" s="164"/>
      <c r="P12" s="165"/>
      <c r="Q12" s="166"/>
    </row>
    <row r="13" spans="1:17" s="58" customFormat="1" ht="13.5" customHeight="1" thickBot="1">
      <c r="A13" s="145"/>
      <c r="B13" s="150"/>
      <c r="C13" s="150"/>
      <c r="D13" s="150"/>
      <c r="E13" s="150"/>
      <c r="F13" s="150"/>
      <c r="G13" s="150"/>
      <c r="H13" s="150"/>
      <c r="I13" s="59" t="s">
        <v>14</v>
      </c>
      <c r="J13" s="59" t="s">
        <v>6</v>
      </c>
      <c r="K13" s="59" t="s">
        <v>15</v>
      </c>
      <c r="L13" s="59" t="s">
        <v>14</v>
      </c>
      <c r="M13" s="59" t="s">
        <v>6</v>
      </c>
      <c r="N13" s="59" t="s">
        <v>15</v>
      </c>
      <c r="O13" s="59" t="s">
        <v>14</v>
      </c>
      <c r="P13" s="59" t="s">
        <v>6</v>
      </c>
      <c r="Q13" s="59" t="s">
        <v>15</v>
      </c>
    </row>
    <row r="14" spans="1:17" s="57" customFormat="1" ht="11.25">
      <c r="A14" s="143" t="s">
        <v>16</v>
      </c>
      <c r="B14" s="167" t="s">
        <v>17</v>
      </c>
      <c r="C14" s="149" t="s">
        <v>53</v>
      </c>
      <c r="D14" s="152">
        <v>1</v>
      </c>
      <c r="E14" s="152">
        <v>1</v>
      </c>
      <c r="F14" s="154" t="s">
        <v>54</v>
      </c>
      <c r="G14" s="137">
        <v>1</v>
      </c>
      <c r="H14" s="137">
        <v>1</v>
      </c>
      <c r="I14" s="156"/>
      <c r="J14" s="156">
        <f>+IF(I14&gt;10,D14,0)</f>
        <v>0</v>
      </c>
      <c r="K14" s="137" t="s">
        <v>20</v>
      </c>
      <c r="L14" s="139">
        <f>(I14)</f>
        <v>0</v>
      </c>
      <c r="M14" s="132">
        <f>J14</f>
        <v>0</v>
      </c>
      <c r="N14" s="137" t="s">
        <v>20</v>
      </c>
      <c r="O14" s="139">
        <f>ROUND((L14*E14+L16*E16+L19*E19+L21*E21+L23*E23)/(E14+E16+E19+E21+E23),2)</f>
        <v>0</v>
      </c>
      <c r="P14" s="171">
        <f>IF(O14&gt;=10,30,M14+M16+M19+M21+M23)</f>
        <v>0</v>
      </c>
      <c r="Q14" s="171" t="s">
        <v>20</v>
      </c>
    </row>
    <row r="15" spans="1:17" s="57" customFormat="1" ht="12" thickBot="1">
      <c r="A15" s="144"/>
      <c r="B15" s="168"/>
      <c r="C15" s="150"/>
      <c r="D15" s="169"/>
      <c r="E15" s="169"/>
      <c r="F15" s="155"/>
      <c r="G15" s="138"/>
      <c r="H15" s="138"/>
      <c r="I15" s="157"/>
      <c r="J15" s="157"/>
      <c r="K15" s="138"/>
      <c r="L15" s="170"/>
      <c r="M15" s="133"/>
      <c r="N15" s="138"/>
      <c r="O15" s="140"/>
      <c r="P15" s="172"/>
      <c r="Q15" s="172"/>
    </row>
    <row r="16" spans="1:17" s="57" customFormat="1" ht="24" customHeight="1" thickBot="1">
      <c r="A16" s="144"/>
      <c r="B16" s="149" t="s">
        <v>24</v>
      </c>
      <c r="C16" s="149" t="s">
        <v>113</v>
      </c>
      <c r="D16" s="152">
        <v>11</v>
      </c>
      <c r="E16" s="152">
        <v>5.5</v>
      </c>
      <c r="F16" s="60" t="s">
        <v>114</v>
      </c>
      <c r="G16" s="61">
        <v>4</v>
      </c>
      <c r="H16" s="61">
        <v>2</v>
      </c>
      <c r="I16" s="62"/>
      <c r="J16" s="62">
        <f>+IF(I16&gt;10,D16,0)</f>
        <v>0</v>
      </c>
      <c r="K16" s="61" t="s">
        <v>20</v>
      </c>
      <c r="L16" s="139">
        <f>ROUND((I16*H16+I17*H17+I18*H18)/(H16+H17+H18),2)</f>
        <v>0</v>
      </c>
      <c r="M16" s="132">
        <f>IF(L16&gt;=10,D16,J16+J17+J18)</f>
        <v>0</v>
      </c>
      <c r="N16" s="137" t="s">
        <v>20</v>
      </c>
      <c r="O16" s="140"/>
      <c r="P16" s="172"/>
      <c r="Q16" s="172"/>
    </row>
    <row r="17" spans="1:17" s="57" customFormat="1" ht="12" thickBot="1">
      <c r="A17" s="144"/>
      <c r="B17" s="151"/>
      <c r="C17" s="151"/>
      <c r="D17" s="153"/>
      <c r="E17" s="153"/>
      <c r="F17" s="60" t="s">
        <v>115</v>
      </c>
      <c r="G17" s="61">
        <v>3</v>
      </c>
      <c r="H17" s="61">
        <v>1.5</v>
      </c>
      <c r="I17" s="62"/>
      <c r="J17" s="62">
        <f>IF(I17&gt;=10,G17,0)</f>
        <v>0</v>
      </c>
      <c r="K17" s="61" t="s">
        <v>20</v>
      </c>
      <c r="L17" s="140"/>
      <c r="M17" s="141"/>
      <c r="N17" s="142"/>
      <c r="O17" s="140"/>
      <c r="P17" s="172"/>
      <c r="Q17" s="172"/>
    </row>
    <row r="18" spans="1:17" s="57" customFormat="1" ht="12" customHeight="1" thickBot="1">
      <c r="A18" s="144"/>
      <c r="B18" s="150"/>
      <c r="C18" s="150"/>
      <c r="D18" s="169"/>
      <c r="E18" s="169"/>
      <c r="F18" s="60" t="s">
        <v>116</v>
      </c>
      <c r="G18" s="61">
        <v>4</v>
      </c>
      <c r="H18" s="61">
        <v>2</v>
      </c>
      <c r="I18" s="62"/>
      <c r="J18" s="62">
        <f>IF(I18&gt;=10,G18,0)</f>
        <v>0</v>
      </c>
      <c r="K18" s="61" t="s">
        <v>20</v>
      </c>
      <c r="L18" s="170"/>
      <c r="M18" s="133"/>
      <c r="N18" s="138"/>
      <c r="O18" s="140"/>
      <c r="P18" s="172"/>
      <c r="Q18" s="172"/>
    </row>
    <row r="19" spans="1:17" s="57" customFormat="1" ht="12" thickBot="1">
      <c r="A19" s="144"/>
      <c r="B19" s="149" t="s">
        <v>17</v>
      </c>
      <c r="C19" s="149" t="s">
        <v>117</v>
      </c>
      <c r="D19" s="152">
        <v>2</v>
      </c>
      <c r="E19" s="152">
        <v>2</v>
      </c>
      <c r="F19" s="60" t="s">
        <v>118</v>
      </c>
      <c r="G19" s="61">
        <v>1</v>
      </c>
      <c r="H19" s="61">
        <v>1</v>
      </c>
      <c r="I19" s="62"/>
      <c r="J19" s="62">
        <f t="shared" ref="J19:J33" si="0">IF(I19&gt;=10,G19,0)</f>
        <v>0</v>
      </c>
      <c r="K19" s="61" t="s">
        <v>20</v>
      </c>
      <c r="L19" s="139">
        <f>ROUND((I19*H19+I20*H20)/(H19+H20),2)</f>
        <v>0</v>
      </c>
      <c r="M19" s="132">
        <f>IF(L19&gt;=10,D19,J19+J20)</f>
        <v>0</v>
      </c>
      <c r="N19" s="137" t="s">
        <v>20</v>
      </c>
      <c r="O19" s="140"/>
      <c r="P19" s="172"/>
      <c r="Q19" s="172"/>
    </row>
    <row r="20" spans="1:17" s="57" customFormat="1" ht="12" thickBot="1">
      <c r="A20" s="144"/>
      <c r="B20" s="150"/>
      <c r="C20" s="151"/>
      <c r="D20" s="153"/>
      <c r="E20" s="153"/>
      <c r="F20" s="60" t="s">
        <v>119</v>
      </c>
      <c r="G20" s="61">
        <v>1</v>
      </c>
      <c r="H20" s="61">
        <v>1</v>
      </c>
      <c r="I20" s="62"/>
      <c r="J20" s="62">
        <f t="shared" si="0"/>
        <v>0</v>
      </c>
      <c r="K20" s="61" t="s">
        <v>20</v>
      </c>
      <c r="L20" s="140"/>
      <c r="M20" s="141"/>
      <c r="N20" s="142"/>
      <c r="O20" s="140"/>
      <c r="P20" s="172"/>
      <c r="Q20" s="172"/>
    </row>
    <row r="21" spans="1:17" s="57" customFormat="1" ht="12" thickBot="1">
      <c r="A21" s="144"/>
      <c r="B21" s="151" t="s">
        <v>17</v>
      </c>
      <c r="C21" s="149" t="s">
        <v>120</v>
      </c>
      <c r="D21" s="152">
        <v>7</v>
      </c>
      <c r="E21" s="152">
        <v>3.5</v>
      </c>
      <c r="F21" s="60" t="s">
        <v>55</v>
      </c>
      <c r="G21" s="61">
        <v>4</v>
      </c>
      <c r="H21" s="61">
        <v>2</v>
      </c>
      <c r="I21" s="62"/>
      <c r="J21" s="62">
        <f t="shared" si="0"/>
        <v>0</v>
      </c>
      <c r="K21" s="61" t="s">
        <v>20</v>
      </c>
      <c r="L21" s="139">
        <f>ROUND((I21*H21+I22*H22)/(H21+H22),2)</f>
        <v>0</v>
      </c>
      <c r="M21" s="132">
        <f>IF(L23&gt;=10,D21,J21+J22)</f>
        <v>0</v>
      </c>
      <c r="N21" s="137" t="s">
        <v>20</v>
      </c>
      <c r="O21" s="140"/>
      <c r="P21" s="172"/>
      <c r="Q21" s="172"/>
    </row>
    <row r="22" spans="1:17" s="57" customFormat="1" ht="12" thickBot="1">
      <c r="A22" s="144"/>
      <c r="B22" s="150"/>
      <c r="C22" s="151"/>
      <c r="D22" s="153"/>
      <c r="E22" s="153"/>
      <c r="F22" s="60" t="s">
        <v>57</v>
      </c>
      <c r="G22" s="61">
        <v>3</v>
      </c>
      <c r="H22" s="61">
        <v>1.5</v>
      </c>
      <c r="I22" s="62"/>
      <c r="J22" s="62">
        <f t="shared" si="0"/>
        <v>0</v>
      </c>
      <c r="K22" s="61" t="s">
        <v>20</v>
      </c>
      <c r="L22" s="140"/>
      <c r="M22" s="141"/>
      <c r="N22" s="142"/>
      <c r="O22" s="140"/>
      <c r="P22" s="172"/>
      <c r="Q22" s="172"/>
    </row>
    <row r="23" spans="1:17" s="57" customFormat="1" ht="23.25" thickBot="1">
      <c r="A23" s="144"/>
      <c r="B23" s="149" t="s">
        <v>17</v>
      </c>
      <c r="C23" s="149" t="s">
        <v>121</v>
      </c>
      <c r="D23" s="152">
        <v>9</v>
      </c>
      <c r="E23" s="152">
        <v>3.8</v>
      </c>
      <c r="F23" s="60" t="s">
        <v>122</v>
      </c>
      <c r="G23" s="61">
        <v>4</v>
      </c>
      <c r="H23" s="61">
        <v>2</v>
      </c>
      <c r="I23" s="62"/>
      <c r="J23" s="62">
        <f t="shared" si="0"/>
        <v>0</v>
      </c>
      <c r="K23" s="61" t="s">
        <v>20</v>
      </c>
      <c r="L23" s="139">
        <f>ROUND((I23*H23+I24*H24)/(H23+H24),2)</f>
        <v>0</v>
      </c>
      <c r="M23" s="132">
        <f>IF(L23&gt;=10,D23,J23+J24)</f>
        <v>0</v>
      </c>
      <c r="N23" s="137" t="s">
        <v>20</v>
      </c>
      <c r="O23" s="140"/>
      <c r="P23" s="172"/>
      <c r="Q23" s="172"/>
    </row>
    <row r="24" spans="1:17" s="57" customFormat="1" ht="23.25" thickBot="1">
      <c r="A24" s="145"/>
      <c r="B24" s="150"/>
      <c r="C24" s="150"/>
      <c r="D24" s="169"/>
      <c r="E24" s="169"/>
      <c r="F24" s="60" t="s">
        <v>123</v>
      </c>
      <c r="G24" s="61">
        <v>5</v>
      </c>
      <c r="H24" s="61">
        <v>2.5</v>
      </c>
      <c r="I24" s="62"/>
      <c r="J24" s="62">
        <f t="shared" si="0"/>
        <v>0</v>
      </c>
      <c r="K24" s="61" t="s">
        <v>20</v>
      </c>
      <c r="L24" s="170"/>
      <c r="M24" s="133"/>
      <c r="N24" s="138"/>
      <c r="O24" s="170"/>
      <c r="P24" s="173"/>
      <c r="Q24" s="173"/>
    </row>
    <row r="25" spans="1:17" s="57" customFormat="1" ht="21.75" thickBot="1">
      <c r="A25" s="143" t="s">
        <v>27</v>
      </c>
      <c r="B25" s="63" t="s">
        <v>17</v>
      </c>
      <c r="C25" s="59" t="s">
        <v>53</v>
      </c>
      <c r="D25" s="60">
        <v>1</v>
      </c>
      <c r="E25" s="60">
        <v>1</v>
      </c>
      <c r="F25" s="60" t="s">
        <v>56</v>
      </c>
      <c r="G25" s="61">
        <v>1</v>
      </c>
      <c r="H25" s="61">
        <v>1</v>
      </c>
      <c r="I25" s="62"/>
      <c r="J25" s="62">
        <f t="shared" si="0"/>
        <v>0</v>
      </c>
      <c r="K25" s="61" t="s">
        <v>20</v>
      </c>
      <c r="L25" s="64">
        <f>I25</f>
        <v>0</v>
      </c>
      <c r="M25" s="65">
        <f>J25</f>
        <v>0</v>
      </c>
      <c r="N25" s="61" t="s">
        <v>20</v>
      </c>
      <c r="O25" s="139">
        <f>ROUND((L25*E25+L26*E26+L27*E27+L29*E29+L31*E31)/(E25+E26+E27+E29+E31),2)</f>
        <v>0</v>
      </c>
      <c r="P25" s="171">
        <f>IF(O25&gt;=10,30,M25+M26+M27+M29+M31)</f>
        <v>0</v>
      </c>
      <c r="Q25" s="171" t="s">
        <v>20</v>
      </c>
    </row>
    <row r="26" spans="1:17" s="57" customFormat="1" ht="21.75" thickBot="1">
      <c r="A26" s="144"/>
      <c r="B26" s="59" t="s">
        <v>22</v>
      </c>
      <c r="C26" s="59" t="s">
        <v>23</v>
      </c>
      <c r="D26" s="60">
        <v>2</v>
      </c>
      <c r="E26" s="60">
        <v>1</v>
      </c>
      <c r="F26" s="60" t="s">
        <v>124</v>
      </c>
      <c r="G26" s="61">
        <v>2</v>
      </c>
      <c r="H26" s="61">
        <v>1</v>
      </c>
      <c r="I26" s="62"/>
      <c r="J26" s="62">
        <f t="shared" si="0"/>
        <v>0</v>
      </c>
      <c r="K26" s="61" t="s">
        <v>20</v>
      </c>
      <c r="L26" s="64">
        <f>I26</f>
        <v>0</v>
      </c>
      <c r="M26" s="65">
        <f>J26</f>
        <v>0</v>
      </c>
      <c r="N26" s="61" t="s">
        <v>20</v>
      </c>
      <c r="O26" s="140"/>
      <c r="P26" s="172"/>
      <c r="Q26" s="172"/>
    </row>
    <row r="27" spans="1:17" s="57" customFormat="1" ht="23.25" thickBot="1">
      <c r="A27" s="144"/>
      <c r="B27" s="149" t="s">
        <v>24</v>
      </c>
      <c r="C27" s="149" t="s">
        <v>125</v>
      </c>
      <c r="D27" s="152">
        <v>10</v>
      </c>
      <c r="E27" s="152">
        <v>5</v>
      </c>
      <c r="F27" s="60" t="s">
        <v>126</v>
      </c>
      <c r="G27" s="61">
        <v>4</v>
      </c>
      <c r="H27" s="61">
        <v>2</v>
      </c>
      <c r="I27" s="62"/>
      <c r="J27" s="62">
        <f t="shared" si="0"/>
        <v>0</v>
      </c>
      <c r="K27" s="61" t="s">
        <v>20</v>
      </c>
      <c r="L27" s="139">
        <f>ROUND((I27*H27+I28*H28)/(H27+H28),2)</f>
        <v>0</v>
      </c>
      <c r="M27" s="132">
        <f>IF(L27&gt;=10,D27,J27+J28)</f>
        <v>0</v>
      </c>
      <c r="N27" s="137" t="s">
        <v>20</v>
      </c>
      <c r="O27" s="140"/>
      <c r="P27" s="172"/>
      <c r="Q27" s="172"/>
    </row>
    <row r="28" spans="1:17" s="57" customFormat="1" ht="23.25" thickBot="1">
      <c r="A28" s="144"/>
      <c r="B28" s="150"/>
      <c r="C28" s="150"/>
      <c r="D28" s="169"/>
      <c r="E28" s="169"/>
      <c r="F28" s="60" t="s">
        <v>127</v>
      </c>
      <c r="G28" s="61">
        <v>6</v>
      </c>
      <c r="H28" s="61">
        <v>3</v>
      </c>
      <c r="I28" s="62"/>
      <c r="J28" s="62">
        <f t="shared" si="0"/>
        <v>0</v>
      </c>
      <c r="K28" s="61" t="s">
        <v>20</v>
      </c>
      <c r="L28" s="170"/>
      <c r="M28" s="133"/>
      <c r="N28" s="138"/>
      <c r="O28" s="140"/>
      <c r="P28" s="172"/>
      <c r="Q28" s="172"/>
    </row>
    <row r="29" spans="1:17" s="57" customFormat="1" ht="12" thickBot="1">
      <c r="A29" s="144"/>
      <c r="B29" s="149" t="s">
        <v>24</v>
      </c>
      <c r="C29" s="149" t="s">
        <v>128</v>
      </c>
      <c r="D29" s="152">
        <v>8</v>
      </c>
      <c r="E29" s="152">
        <v>4</v>
      </c>
      <c r="F29" s="60" t="s">
        <v>129</v>
      </c>
      <c r="G29" s="61">
        <v>4</v>
      </c>
      <c r="H29" s="61">
        <v>2</v>
      </c>
      <c r="I29" s="62"/>
      <c r="J29" s="62">
        <f t="shared" si="0"/>
        <v>0</v>
      </c>
      <c r="K29" s="61" t="s">
        <v>20</v>
      </c>
      <c r="L29" s="139">
        <f>ROUND((I29*H29+I30*H30)/(H29+H30),2)</f>
        <v>0</v>
      </c>
      <c r="M29" s="132">
        <f>IF(L29&gt;=10,D29,J29+J30)</f>
        <v>0</v>
      </c>
      <c r="N29" s="137" t="s">
        <v>20</v>
      </c>
      <c r="O29" s="140"/>
      <c r="P29" s="172"/>
      <c r="Q29" s="172"/>
    </row>
    <row r="30" spans="1:17" s="57" customFormat="1" ht="12" thickBot="1">
      <c r="A30" s="144"/>
      <c r="B30" s="150"/>
      <c r="C30" s="150"/>
      <c r="D30" s="169"/>
      <c r="E30" s="169"/>
      <c r="F30" s="60" t="s">
        <v>130</v>
      </c>
      <c r="G30" s="61">
        <v>4</v>
      </c>
      <c r="H30" s="61">
        <v>2</v>
      </c>
      <c r="I30" s="62"/>
      <c r="J30" s="62">
        <f t="shared" si="0"/>
        <v>0</v>
      </c>
      <c r="K30" s="61" t="s">
        <v>20</v>
      </c>
      <c r="L30" s="170"/>
      <c r="M30" s="133"/>
      <c r="N30" s="138"/>
      <c r="O30" s="140"/>
      <c r="P30" s="172"/>
      <c r="Q30" s="172"/>
    </row>
    <row r="31" spans="1:17" s="57" customFormat="1" ht="12" thickBot="1">
      <c r="A31" s="144"/>
      <c r="B31" s="149" t="s">
        <v>17</v>
      </c>
      <c r="C31" s="149" t="s">
        <v>131</v>
      </c>
      <c r="D31" s="152">
        <v>9</v>
      </c>
      <c r="E31" s="152">
        <v>5</v>
      </c>
      <c r="F31" s="60" t="s">
        <v>132</v>
      </c>
      <c r="G31" s="61">
        <v>3.5</v>
      </c>
      <c r="H31" s="61">
        <v>2</v>
      </c>
      <c r="I31" s="62"/>
      <c r="J31" s="62">
        <f t="shared" si="0"/>
        <v>0</v>
      </c>
      <c r="K31" s="61" t="s">
        <v>20</v>
      </c>
      <c r="L31" s="139">
        <f>ROUND((I31*H31+I32*H32+I33*H33)/(H31+H32+H33),2)</f>
        <v>0</v>
      </c>
      <c r="M31" s="132">
        <f>IF(L31&gt;=10,D31,J31+J32+J33)</f>
        <v>0</v>
      </c>
      <c r="N31" s="137" t="s">
        <v>20</v>
      </c>
      <c r="O31" s="140"/>
      <c r="P31" s="172"/>
      <c r="Q31" s="172"/>
    </row>
    <row r="32" spans="1:17" s="57" customFormat="1" ht="23.25" thickBot="1">
      <c r="A32" s="144"/>
      <c r="B32" s="151"/>
      <c r="C32" s="151"/>
      <c r="D32" s="153"/>
      <c r="E32" s="153"/>
      <c r="F32" s="60" t="s">
        <v>133</v>
      </c>
      <c r="G32" s="61">
        <v>2</v>
      </c>
      <c r="H32" s="61">
        <v>1</v>
      </c>
      <c r="I32" s="62"/>
      <c r="J32" s="62">
        <f t="shared" si="0"/>
        <v>0</v>
      </c>
      <c r="K32" s="61" t="s">
        <v>20</v>
      </c>
      <c r="L32" s="140"/>
      <c r="M32" s="141"/>
      <c r="N32" s="142"/>
      <c r="O32" s="140"/>
      <c r="P32" s="172"/>
      <c r="Q32" s="172"/>
    </row>
    <row r="33" spans="1:17" s="57" customFormat="1" ht="23.25" thickBot="1">
      <c r="A33" s="145"/>
      <c r="B33" s="150"/>
      <c r="C33" s="150"/>
      <c r="D33" s="169"/>
      <c r="E33" s="169"/>
      <c r="F33" s="60" t="s">
        <v>134</v>
      </c>
      <c r="G33" s="61">
        <v>3.5</v>
      </c>
      <c r="H33" s="61">
        <v>2</v>
      </c>
      <c r="I33" s="62"/>
      <c r="J33" s="62">
        <f t="shared" si="0"/>
        <v>0</v>
      </c>
      <c r="K33" s="61" t="s">
        <v>20</v>
      </c>
      <c r="L33" s="170"/>
      <c r="M33" s="133"/>
      <c r="N33" s="138"/>
      <c r="O33" s="170"/>
      <c r="P33" s="173"/>
      <c r="Q33" s="173"/>
    </row>
    <row r="34" spans="1:17" s="7" customFormat="1" ht="18.75">
      <c r="A34" s="20" t="s">
        <v>58</v>
      </c>
      <c r="B34"/>
      <c r="D34" s="1"/>
      <c r="E34" s="25"/>
      <c r="F34" s="20" t="s">
        <v>146</v>
      </c>
      <c r="L34" s="20" t="s">
        <v>62</v>
      </c>
    </row>
    <row r="35" spans="1:17" s="7" customFormat="1" ht="20.25">
      <c r="A35" s="20" t="s">
        <v>48</v>
      </c>
      <c r="B35"/>
      <c r="C35"/>
      <c r="D35"/>
      <c r="E35"/>
      <c r="K35" s="198" t="s">
        <v>154</v>
      </c>
    </row>
    <row r="36" spans="1:17" s="7" customFormat="1" ht="15" customHeight="1">
      <c r="B36"/>
      <c r="C36"/>
      <c r="D36" s="14" t="s">
        <v>152</v>
      </c>
      <c r="E36"/>
      <c r="L36" s="23"/>
      <c r="N36" s="196" t="s">
        <v>153</v>
      </c>
      <c r="O36" s="9"/>
    </row>
  </sheetData>
  <mergeCells count="84">
    <mergeCell ref="M29:M30"/>
    <mergeCell ref="N29:N30"/>
    <mergeCell ref="B31:B33"/>
    <mergeCell ref="C31:C33"/>
    <mergeCell ref="D31:D33"/>
    <mergeCell ref="E31:E33"/>
    <mergeCell ref="L31:L33"/>
    <mergeCell ref="M31:M33"/>
    <mergeCell ref="N31:N33"/>
    <mergeCell ref="A25:A33"/>
    <mergeCell ref="O25:O33"/>
    <mergeCell ref="P25:P33"/>
    <mergeCell ref="Q25:Q33"/>
    <mergeCell ref="B27:B28"/>
    <mergeCell ref="C27:C28"/>
    <mergeCell ref="D27:D28"/>
    <mergeCell ref="E27:E28"/>
    <mergeCell ref="L27:L28"/>
    <mergeCell ref="M27:M28"/>
    <mergeCell ref="N27:N28"/>
    <mergeCell ref="B29:B30"/>
    <mergeCell ref="C29:C30"/>
    <mergeCell ref="D29:D30"/>
    <mergeCell ref="E29:E30"/>
    <mergeCell ref="L29:L30"/>
    <mergeCell ref="Q14:Q24"/>
    <mergeCell ref="B16:B18"/>
    <mergeCell ref="C16:C18"/>
    <mergeCell ref="D16:D18"/>
    <mergeCell ref="E16:E18"/>
    <mergeCell ref="L16:L18"/>
    <mergeCell ref="M16:M18"/>
    <mergeCell ref="N16:N18"/>
    <mergeCell ref="B21:B22"/>
    <mergeCell ref="C21:C22"/>
    <mergeCell ref="D21:D22"/>
    <mergeCell ref="E21:E22"/>
    <mergeCell ref="L21:L22"/>
    <mergeCell ref="M21:M22"/>
    <mergeCell ref="N21:N22"/>
    <mergeCell ref="B23:B24"/>
    <mergeCell ref="L14:L15"/>
    <mergeCell ref="M14:M15"/>
    <mergeCell ref="N14:N15"/>
    <mergeCell ref="O14:O24"/>
    <mergeCell ref="P14:P24"/>
    <mergeCell ref="L23:L24"/>
    <mergeCell ref="M23:M24"/>
    <mergeCell ref="N23:N24"/>
    <mergeCell ref="A14:A24"/>
    <mergeCell ref="B14:B15"/>
    <mergeCell ref="C14:C15"/>
    <mergeCell ref="D14:D15"/>
    <mergeCell ref="E14:E15"/>
    <mergeCell ref="C23:C24"/>
    <mergeCell ref="D23:D24"/>
    <mergeCell ref="E23:E24"/>
    <mergeCell ref="E19:E20"/>
    <mergeCell ref="G11:G13"/>
    <mergeCell ref="H11:H13"/>
    <mergeCell ref="I11:K12"/>
    <mergeCell ref="L11:N12"/>
    <mergeCell ref="O11:Q12"/>
    <mergeCell ref="B11:B13"/>
    <mergeCell ref="C11:C13"/>
    <mergeCell ref="D11:D13"/>
    <mergeCell ref="E11:E13"/>
    <mergeCell ref="F11:F13"/>
    <mergeCell ref="K14:K15"/>
    <mergeCell ref="L19:L20"/>
    <mergeCell ref="M19:M20"/>
    <mergeCell ref="N19:N20"/>
    <mergeCell ref="A10:A13"/>
    <mergeCell ref="B10:E10"/>
    <mergeCell ref="B19:B20"/>
    <mergeCell ref="C19:C20"/>
    <mergeCell ref="D19:D20"/>
    <mergeCell ref="F14:F15"/>
    <mergeCell ref="G14:G15"/>
    <mergeCell ref="H14:H15"/>
    <mergeCell ref="I14:I15"/>
    <mergeCell ref="J14:J15"/>
    <mergeCell ref="F10:H10"/>
    <mergeCell ref="I10:Q10"/>
  </mergeCells>
  <pageMargins left="0.17" right="0.17" top="0.12" bottom="0.12" header="0.12" footer="0.12"/>
  <pageSetup paperSize="9" orientation="landscape" horizontalDpi="180" verticalDpi="18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Q40"/>
  <sheetViews>
    <sheetView tabSelected="1" topLeftCell="A13" workbookViewId="0">
      <selection activeCell="P32" sqref="P32"/>
    </sheetView>
  </sheetViews>
  <sheetFormatPr baseColWidth="10" defaultColWidth="11.42578125" defaultRowHeight="12.75"/>
  <cols>
    <col min="1" max="1" width="3.7109375" style="27" customWidth="1"/>
    <col min="2" max="2" width="6.28515625" style="28" customWidth="1"/>
    <col min="3" max="3" width="12.85546875" style="27" customWidth="1"/>
    <col min="4" max="4" width="7.7109375" style="27" customWidth="1"/>
    <col min="5" max="5" width="5.140625" style="27" customWidth="1"/>
    <col min="6" max="6" width="22" style="27" customWidth="1"/>
    <col min="7" max="7" width="6.5703125" style="27" customWidth="1"/>
    <col min="8" max="8" width="4.28515625" style="27" customWidth="1"/>
    <col min="9" max="9" width="6.140625" style="27" customWidth="1"/>
    <col min="10" max="10" width="6.42578125" style="27" customWidth="1"/>
    <col min="11" max="11" width="7.5703125" style="27" customWidth="1"/>
    <col min="12" max="12" width="7" style="27" customWidth="1"/>
    <col min="13" max="13" width="6.140625" style="27" customWidth="1"/>
    <col min="14" max="14" width="7.140625" style="27" customWidth="1"/>
    <col min="15" max="15" width="7.42578125" style="27" customWidth="1"/>
    <col min="16" max="16" width="7.85546875" style="27" customWidth="1"/>
    <col min="17" max="17" width="8.28515625" style="27" customWidth="1"/>
    <col min="18" max="16384" width="11.42578125" style="27"/>
  </cols>
  <sheetData>
    <row r="1" spans="1:17" s="7" customFormat="1" ht="12" customHeight="1">
      <c r="A1" s="15" t="s">
        <v>40</v>
      </c>
      <c r="B1" s="16"/>
      <c r="C1" s="16"/>
      <c r="D1" s="16"/>
      <c r="E1" s="16"/>
      <c r="F1" s="16"/>
      <c r="G1" s="16"/>
      <c r="H1" s="16"/>
      <c r="I1" s="16"/>
      <c r="J1" s="16"/>
      <c r="K1" s="15" t="s">
        <v>41</v>
      </c>
      <c r="L1" s="16"/>
      <c r="N1" s="8"/>
      <c r="O1" s="8"/>
      <c r="P1" s="8"/>
      <c r="Q1" s="8"/>
    </row>
    <row r="2" spans="1:17" s="7" customFormat="1" ht="12" customHeight="1">
      <c r="A2" s="17" t="s">
        <v>42</v>
      </c>
      <c r="B2" s="18"/>
      <c r="C2" s="18"/>
      <c r="D2" s="18"/>
      <c r="E2" s="18"/>
      <c r="F2" s="18"/>
      <c r="G2" s="18"/>
      <c r="H2" s="18"/>
      <c r="I2" s="18"/>
      <c r="J2" s="18"/>
      <c r="K2" s="17" t="s">
        <v>43</v>
      </c>
      <c r="L2" s="19"/>
      <c r="M2" s="18"/>
      <c r="N2" s="19"/>
      <c r="O2" s="19"/>
      <c r="P2" s="19"/>
      <c r="Q2" s="19"/>
    </row>
    <row r="3" spans="1:17" s="7" customFormat="1" ht="12.75" customHeight="1">
      <c r="A3" s="11" t="s">
        <v>44</v>
      </c>
      <c r="B3"/>
      <c r="C3"/>
      <c r="D3"/>
      <c r="E3"/>
      <c r="F3"/>
      <c r="G3"/>
      <c r="H3"/>
      <c r="I3"/>
      <c r="J3"/>
      <c r="K3"/>
      <c r="L3"/>
      <c r="M3"/>
    </row>
    <row r="4" spans="1:17" s="7" customFormat="1" ht="13.5" customHeight="1">
      <c r="A4" s="11" t="s">
        <v>45</v>
      </c>
      <c r="B4"/>
      <c r="C4"/>
      <c r="D4"/>
      <c r="E4"/>
      <c r="F4"/>
      <c r="G4"/>
      <c r="H4"/>
      <c r="I4"/>
      <c r="J4"/>
      <c r="K4"/>
      <c r="L4"/>
      <c r="M4"/>
    </row>
    <row r="5" spans="1:17" s="7" customFormat="1" ht="12.75" customHeight="1">
      <c r="A5" s="11" t="s">
        <v>46</v>
      </c>
      <c r="B5"/>
      <c r="C5"/>
      <c r="D5"/>
      <c r="E5"/>
      <c r="F5"/>
      <c r="G5"/>
      <c r="H5"/>
      <c r="I5"/>
      <c r="J5"/>
      <c r="K5"/>
      <c r="L5"/>
      <c r="M5"/>
    </row>
    <row r="6" spans="1:17" s="7" customFormat="1" ht="12.75" customHeight="1">
      <c r="A6" s="12"/>
      <c r="B6"/>
      <c r="C6"/>
      <c r="D6"/>
      <c r="E6"/>
      <c r="F6"/>
      <c r="G6"/>
      <c r="H6" s="14" t="s">
        <v>47</v>
      </c>
      <c r="I6"/>
      <c r="J6"/>
      <c r="K6"/>
      <c r="L6"/>
      <c r="M6"/>
    </row>
    <row r="9" spans="1:17" ht="32.25" customHeight="1" thickBot="1"/>
    <row r="10" spans="1:17" ht="34.5" customHeight="1" thickBot="1">
      <c r="A10" s="182" t="s">
        <v>0</v>
      </c>
      <c r="B10" s="185" t="s">
        <v>1</v>
      </c>
      <c r="C10" s="186"/>
      <c r="D10" s="186"/>
      <c r="E10" s="187"/>
      <c r="F10" s="185" t="s">
        <v>2</v>
      </c>
      <c r="G10" s="186"/>
      <c r="H10" s="187"/>
      <c r="I10" s="185" t="s">
        <v>3</v>
      </c>
      <c r="J10" s="186"/>
      <c r="K10" s="186"/>
      <c r="L10" s="186"/>
      <c r="M10" s="186"/>
      <c r="N10" s="186"/>
      <c r="O10" s="186"/>
      <c r="P10" s="186"/>
      <c r="Q10" s="187"/>
    </row>
    <row r="11" spans="1:17" s="7" customFormat="1" ht="15" customHeight="1">
      <c r="A11" s="183"/>
      <c r="B11" s="177" t="s">
        <v>4</v>
      </c>
      <c r="C11" s="177" t="s">
        <v>5</v>
      </c>
      <c r="D11" s="48" t="s">
        <v>6</v>
      </c>
      <c r="E11" s="177" t="s">
        <v>8</v>
      </c>
      <c r="F11" s="177" t="s">
        <v>9</v>
      </c>
      <c r="G11" s="177" t="s">
        <v>10</v>
      </c>
      <c r="H11" s="177" t="s">
        <v>8</v>
      </c>
      <c r="I11" s="188" t="s">
        <v>11</v>
      </c>
      <c r="J11" s="189"/>
      <c r="K11" s="190"/>
      <c r="L11" s="188" t="s">
        <v>12</v>
      </c>
      <c r="M11" s="189"/>
      <c r="N11" s="190"/>
      <c r="O11" s="188" t="s">
        <v>13</v>
      </c>
      <c r="P11" s="189"/>
      <c r="Q11" s="190"/>
    </row>
    <row r="12" spans="1:17" s="7" customFormat="1" ht="15.75" thickBot="1">
      <c r="A12" s="183"/>
      <c r="B12" s="178"/>
      <c r="C12" s="178"/>
      <c r="D12" s="48" t="s">
        <v>7</v>
      </c>
      <c r="E12" s="178"/>
      <c r="F12" s="178"/>
      <c r="G12" s="178"/>
      <c r="H12" s="178"/>
      <c r="I12" s="191"/>
      <c r="J12" s="192"/>
      <c r="K12" s="193"/>
      <c r="L12" s="191"/>
      <c r="M12" s="192"/>
      <c r="N12" s="193"/>
      <c r="O12" s="191"/>
      <c r="P12" s="192"/>
      <c r="Q12" s="193"/>
    </row>
    <row r="13" spans="1:17" s="7" customFormat="1" ht="15" customHeight="1" thickBot="1">
      <c r="A13" s="184"/>
      <c r="B13" s="179"/>
      <c r="C13" s="179"/>
      <c r="D13" s="46"/>
      <c r="E13" s="179"/>
      <c r="F13" s="179"/>
      <c r="G13" s="179"/>
      <c r="H13" s="179"/>
      <c r="I13" s="46" t="s">
        <v>14</v>
      </c>
      <c r="J13" s="46" t="s">
        <v>6</v>
      </c>
      <c r="K13" s="46" t="s">
        <v>15</v>
      </c>
      <c r="L13" s="46" t="s">
        <v>14</v>
      </c>
      <c r="M13" s="46" t="s">
        <v>6</v>
      </c>
      <c r="N13" s="46" t="s">
        <v>15</v>
      </c>
      <c r="O13" s="46" t="s">
        <v>14</v>
      </c>
      <c r="P13" s="46" t="s">
        <v>6</v>
      </c>
      <c r="Q13" s="46" t="s">
        <v>15</v>
      </c>
    </row>
    <row r="14" spans="1:17" ht="18.75" customHeight="1" thickBot="1">
      <c r="A14" s="182" t="s">
        <v>32</v>
      </c>
      <c r="B14" s="177" t="s">
        <v>24</v>
      </c>
      <c r="C14" s="177" t="s">
        <v>135</v>
      </c>
      <c r="D14" s="194">
        <v>8</v>
      </c>
      <c r="E14" s="194">
        <v>4.5</v>
      </c>
      <c r="F14" s="49" t="s">
        <v>136</v>
      </c>
      <c r="G14" s="49">
        <v>3</v>
      </c>
      <c r="H14" s="49">
        <v>2</v>
      </c>
      <c r="I14" s="50">
        <v>12.75</v>
      </c>
      <c r="J14" s="50">
        <v>3</v>
      </c>
      <c r="K14" s="49" t="s">
        <v>20</v>
      </c>
      <c r="L14" s="174">
        <f>ROUND((I14*H14+I15*H15)/(H14+H15),2)</f>
        <v>9.7799999999999994</v>
      </c>
      <c r="M14" s="174">
        <f>IF(L14&gt;=10,D14,J14+J15)</f>
        <v>3</v>
      </c>
      <c r="N14" s="180" t="s">
        <v>20</v>
      </c>
      <c r="O14" s="174">
        <f>ROUND((L14*E14+L16*E16+L18*E18+L20*E20+L21*E21)/(E14+E16+E18+E20+E21),2)</f>
        <v>10.99</v>
      </c>
      <c r="P14" s="177">
        <f>IF(O14&gt;=10,30,M14+M16+M18+M20+M21)</f>
        <v>30</v>
      </c>
      <c r="Q14" s="177" t="s">
        <v>20</v>
      </c>
    </row>
    <row r="15" spans="1:17" ht="30" customHeight="1" thickBot="1">
      <c r="A15" s="183"/>
      <c r="B15" s="179"/>
      <c r="C15" s="179"/>
      <c r="D15" s="195"/>
      <c r="E15" s="195"/>
      <c r="F15" s="49" t="s">
        <v>137</v>
      </c>
      <c r="G15" s="49">
        <v>5</v>
      </c>
      <c r="H15" s="49">
        <v>2.5</v>
      </c>
      <c r="I15" s="50">
        <v>7.4</v>
      </c>
      <c r="J15" s="50">
        <v>0</v>
      </c>
      <c r="K15" s="51" t="s">
        <v>20</v>
      </c>
      <c r="L15" s="176"/>
      <c r="M15" s="176"/>
      <c r="N15" s="181"/>
      <c r="O15" s="175"/>
      <c r="P15" s="178"/>
      <c r="Q15" s="178"/>
    </row>
    <row r="16" spans="1:17" ht="24.75" customHeight="1" thickBot="1">
      <c r="A16" s="183"/>
      <c r="B16" s="177" t="s">
        <v>24</v>
      </c>
      <c r="C16" s="177" t="s">
        <v>138</v>
      </c>
      <c r="D16" s="194">
        <v>10</v>
      </c>
      <c r="E16" s="194">
        <v>5</v>
      </c>
      <c r="F16" s="49" t="s">
        <v>139</v>
      </c>
      <c r="G16" s="49">
        <v>5</v>
      </c>
      <c r="H16" s="49">
        <v>2.5</v>
      </c>
      <c r="I16" s="50">
        <v>10.4</v>
      </c>
      <c r="J16" s="50">
        <v>0</v>
      </c>
      <c r="K16" s="49" t="s">
        <v>20</v>
      </c>
      <c r="L16" s="174">
        <f>ROUND((I16*H16+I17*H17)/(H16+H17),2)</f>
        <v>10.75</v>
      </c>
      <c r="M16" s="174">
        <f>IF(L16&gt;=10,D16,J16+J17)</f>
        <v>10</v>
      </c>
      <c r="N16" s="180" t="s">
        <v>20</v>
      </c>
      <c r="O16" s="175"/>
      <c r="P16" s="178"/>
      <c r="Q16" s="178"/>
    </row>
    <row r="17" spans="1:17" ht="16.5" thickBot="1">
      <c r="A17" s="183"/>
      <c r="B17" s="179"/>
      <c r="C17" s="179"/>
      <c r="D17" s="195"/>
      <c r="E17" s="195"/>
      <c r="F17" s="49" t="s">
        <v>140</v>
      </c>
      <c r="G17" s="49">
        <v>5</v>
      </c>
      <c r="H17" s="49">
        <v>2.5</v>
      </c>
      <c r="I17" s="50">
        <v>11.1</v>
      </c>
      <c r="J17" s="50">
        <v>0</v>
      </c>
      <c r="K17" s="51" t="s">
        <v>20</v>
      </c>
      <c r="L17" s="176"/>
      <c r="M17" s="176"/>
      <c r="N17" s="181"/>
      <c r="O17" s="175"/>
      <c r="P17" s="178"/>
      <c r="Q17" s="178"/>
    </row>
    <row r="18" spans="1:17" ht="24.75" customHeight="1" thickBot="1">
      <c r="A18" s="183"/>
      <c r="B18" s="177" t="s">
        <v>24</v>
      </c>
      <c r="C18" s="177" t="s">
        <v>25</v>
      </c>
      <c r="D18" s="194">
        <v>9</v>
      </c>
      <c r="E18" s="194">
        <v>4.5</v>
      </c>
      <c r="F18" s="49" t="s">
        <v>59</v>
      </c>
      <c r="G18" s="49">
        <v>5</v>
      </c>
      <c r="H18" s="49">
        <v>2.5</v>
      </c>
      <c r="I18" s="50">
        <v>11.2</v>
      </c>
      <c r="J18" s="50">
        <v>0</v>
      </c>
      <c r="K18" s="49" t="s">
        <v>20</v>
      </c>
      <c r="L18" s="174">
        <f>ROUND((I18*H18+I19*H19)/(H18+H19),2)</f>
        <v>11.29</v>
      </c>
      <c r="M18" s="174">
        <f>IF(L18&gt;=10,D18,J18+J19)</f>
        <v>9</v>
      </c>
      <c r="N18" s="180" t="s">
        <v>20</v>
      </c>
      <c r="O18" s="175"/>
      <c r="P18" s="178"/>
      <c r="Q18" s="178"/>
    </row>
    <row r="19" spans="1:17" ht="16.5" thickBot="1">
      <c r="A19" s="183"/>
      <c r="B19" s="179"/>
      <c r="C19" s="179"/>
      <c r="D19" s="195"/>
      <c r="E19" s="195"/>
      <c r="F19" s="49" t="s">
        <v>141</v>
      </c>
      <c r="G19" s="49">
        <v>4</v>
      </c>
      <c r="H19" s="49">
        <v>2</v>
      </c>
      <c r="I19" s="50">
        <v>11.4</v>
      </c>
      <c r="J19" s="50">
        <v>4</v>
      </c>
      <c r="K19" s="51" t="s">
        <v>20</v>
      </c>
      <c r="L19" s="176"/>
      <c r="M19" s="176"/>
      <c r="N19" s="181"/>
      <c r="O19" s="175"/>
      <c r="P19" s="178"/>
      <c r="Q19" s="178"/>
    </row>
    <row r="20" spans="1:17" ht="36.75" thickBot="1">
      <c r="A20" s="183"/>
      <c r="B20" s="52"/>
      <c r="C20" s="52" t="s">
        <v>142</v>
      </c>
      <c r="D20" s="53">
        <v>2</v>
      </c>
      <c r="E20" s="53">
        <v>1</v>
      </c>
      <c r="F20" s="49" t="s">
        <v>60</v>
      </c>
      <c r="G20" s="49">
        <v>2</v>
      </c>
      <c r="H20" s="49">
        <v>1</v>
      </c>
      <c r="I20" s="50">
        <v>11.25</v>
      </c>
      <c r="J20" s="50">
        <v>2</v>
      </c>
      <c r="K20" s="51" t="s">
        <v>20</v>
      </c>
      <c r="L20" s="54">
        <f t="shared" ref="L20:M22" si="0">I20</f>
        <v>11.25</v>
      </c>
      <c r="M20" s="54">
        <f t="shared" si="0"/>
        <v>2</v>
      </c>
      <c r="N20" s="75" t="s">
        <v>20</v>
      </c>
      <c r="O20" s="175"/>
      <c r="P20" s="178"/>
      <c r="Q20" s="178"/>
    </row>
    <row r="21" spans="1:17" ht="24" customHeight="1" thickBot="1">
      <c r="A21" s="184"/>
      <c r="B21" s="55"/>
      <c r="C21" s="52" t="s">
        <v>143</v>
      </c>
      <c r="D21" s="53">
        <v>1</v>
      </c>
      <c r="E21" s="53">
        <v>1</v>
      </c>
      <c r="F21" s="53" t="s">
        <v>144</v>
      </c>
      <c r="G21" s="49">
        <v>1</v>
      </c>
      <c r="H21" s="49">
        <v>1</v>
      </c>
      <c r="I21" s="50">
        <v>16</v>
      </c>
      <c r="J21" s="50">
        <v>1</v>
      </c>
      <c r="K21" s="51" t="s">
        <v>20</v>
      </c>
      <c r="L21" s="54">
        <f t="shared" si="0"/>
        <v>16</v>
      </c>
      <c r="M21" s="54">
        <f t="shared" si="0"/>
        <v>1</v>
      </c>
      <c r="N21" s="75" t="s">
        <v>20</v>
      </c>
      <c r="O21" s="176"/>
      <c r="P21" s="179"/>
      <c r="Q21" s="179"/>
    </row>
    <row r="22" spans="1:17" ht="56.25" customHeight="1" thickBot="1">
      <c r="A22" s="56" t="s">
        <v>33</v>
      </c>
      <c r="B22" s="46" t="s">
        <v>17</v>
      </c>
      <c r="C22" s="46" t="s">
        <v>145</v>
      </c>
      <c r="D22" s="49">
        <v>30</v>
      </c>
      <c r="E22" s="49">
        <v>7</v>
      </c>
      <c r="F22" s="49" t="s">
        <v>145</v>
      </c>
      <c r="G22" s="49">
        <v>30</v>
      </c>
      <c r="H22" s="49">
        <v>7</v>
      </c>
      <c r="I22" s="50">
        <v>16.5</v>
      </c>
      <c r="J22" s="50">
        <v>30</v>
      </c>
      <c r="K22" s="51" t="s">
        <v>20</v>
      </c>
      <c r="L22" s="47">
        <f t="shared" si="0"/>
        <v>16.5</v>
      </c>
      <c r="M22" s="47">
        <f t="shared" si="0"/>
        <v>30</v>
      </c>
      <c r="N22" s="51" t="s">
        <v>20</v>
      </c>
      <c r="O22" s="47">
        <f>L22</f>
        <v>16.5</v>
      </c>
      <c r="P22" s="46">
        <v>30</v>
      </c>
      <c r="Q22" s="46" t="s">
        <v>20</v>
      </c>
    </row>
    <row r="23" spans="1:17" ht="27" customHeight="1"/>
    <row r="24" spans="1:17" s="7" customFormat="1" ht="18.75">
      <c r="A24" s="20" t="s">
        <v>58</v>
      </c>
      <c r="B24"/>
      <c r="D24" s="1"/>
      <c r="E24" s="25"/>
      <c r="F24" s="20" t="s">
        <v>63</v>
      </c>
      <c r="L24" s="20" t="s">
        <v>61</v>
      </c>
    </row>
    <row r="25" spans="1:17" s="7" customFormat="1" ht="20.25">
      <c r="A25" s="20" t="s">
        <v>48</v>
      </c>
      <c r="B25"/>
      <c r="C25"/>
      <c r="D25"/>
      <c r="E25"/>
      <c r="K25" s="198" t="s">
        <v>154</v>
      </c>
    </row>
    <row r="26" spans="1:17" s="7" customFormat="1" ht="15" customHeight="1">
      <c r="B26"/>
      <c r="C26"/>
      <c r="D26" s="14" t="s">
        <v>152</v>
      </c>
      <c r="E26"/>
      <c r="L26" s="23"/>
      <c r="N26" s="196" t="s">
        <v>153</v>
      </c>
      <c r="O26" s="9"/>
    </row>
    <row r="27" spans="1:17">
      <c r="A27" s="31"/>
      <c r="B27" s="29"/>
      <c r="C27" s="29"/>
      <c r="D27" s="29"/>
      <c r="E27" s="29"/>
      <c r="F27" s="30"/>
      <c r="G27" s="29"/>
      <c r="H27" s="29"/>
      <c r="I27" s="29"/>
      <c r="J27" s="29"/>
      <c r="K27" s="30"/>
      <c r="L27" s="29"/>
      <c r="M27" s="29"/>
      <c r="N27" s="29"/>
      <c r="O27" s="29"/>
      <c r="P27" s="29"/>
      <c r="Q27" s="29"/>
    </row>
    <row r="28" spans="1:17">
      <c r="A28" s="31"/>
      <c r="B28" s="29"/>
      <c r="C28" s="29"/>
      <c r="D28" s="29"/>
      <c r="E28" s="29"/>
      <c r="F28" s="30"/>
      <c r="G28" s="29"/>
      <c r="H28" s="29"/>
      <c r="I28" s="29"/>
      <c r="J28" s="29"/>
      <c r="K28" s="30"/>
      <c r="L28" s="29"/>
      <c r="M28" s="29"/>
      <c r="N28" s="29"/>
      <c r="O28" s="29"/>
      <c r="P28" s="29"/>
      <c r="Q28" s="29"/>
    </row>
    <row r="29" spans="1:17">
      <c r="A29" s="31"/>
      <c r="B29" s="29"/>
      <c r="C29" s="29"/>
      <c r="D29" s="29"/>
      <c r="E29" s="29"/>
      <c r="F29" s="30"/>
      <c r="G29" s="29"/>
      <c r="H29" s="29"/>
      <c r="I29" s="29"/>
      <c r="J29" s="29"/>
      <c r="K29" s="30"/>
      <c r="L29" s="29"/>
      <c r="M29" s="29"/>
      <c r="N29" s="29"/>
      <c r="O29" s="29"/>
      <c r="P29" s="29"/>
      <c r="Q29" s="29"/>
    </row>
    <row r="30" spans="1:17">
      <c r="A30" s="31"/>
      <c r="B30" s="29"/>
      <c r="C30" s="29"/>
      <c r="D30" s="29"/>
      <c r="E30" s="29"/>
      <c r="F30" s="30"/>
      <c r="G30" s="29"/>
      <c r="H30" s="29"/>
      <c r="I30" s="29"/>
      <c r="J30" s="29"/>
      <c r="K30" s="30"/>
      <c r="L30" s="29"/>
      <c r="M30" s="29"/>
      <c r="N30" s="29"/>
      <c r="O30" s="29"/>
      <c r="P30" s="29"/>
      <c r="Q30" s="29"/>
    </row>
    <row r="31" spans="1:17">
      <c r="A31" s="31"/>
      <c r="B31" s="29"/>
      <c r="C31" s="29"/>
      <c r="D31" s="29"/>
      <c r="E31" s="29"/>
      <c r="F31" s="30"/>
      <c r="G31" s="29"/>
      <c r="H31" s="29"/>
      <c r="I31" s="29"/>
      <c r="J31" s="29"/>
      <c r="K31" s="30"/>
      <c r="L31" s="29"/>
      <c r="M31" s="29"/>
      <c r="N31" s="29"/>
      <c r="O31" s="29"/>
      <c r="P31" s="29"/>
      <c r="Q31" s="29"/>
    </row>
    <row r="32" spans="1:17">
      <c r="A32" s="31"/>
      <c r="B32" s="29"/>
      <c r="C32" s="29"/>
      <c r="D32" s="29"/>
      <c r="E32" s="29"/>
      <c r="F32" s="30"/>
      <c r="G32" s="29"/>
      <c r="H32" s="29"/>
      <c r="I32" s="29"/>
      <c r="J32" s="29"/>
      <c r="K32" s="30"/>
      <c r="L32" s="29"/>
      <c r="M32" s="29"/>
      <c r="N32" s="29"/>
      <c r="O32" s="29"/>
      <c r="P32" s="29"/>
      <c r="Q32" s="29"/>
    </row>
    <row r="33" spans="1:17">
      <c r="A33" s="31"/>
      <c r="B33" s="29"/>
      <c r="C33" s="29"/>
      <c r="D33" s="29"/>
      <c r="E33" s="32"/>
      <c r="F33" s="30"/>
      <c r="G33" s="29"/>
      <c r="H33" s="29"/>
      <c r="I33" s="29"/>
      <c r="J33" s="29"/>
      <c r="K33" s="30"/>
      <c r="L33" s="29"/>
      <c r="M33" s="29"/>
      <c r="N33" s="29"/>
      <c r="O33" s="29"/>
      <c r="P33" s="29"/>
      <c r="Q33" s="29"/>
    </row>
    <row r="34" spans="1:17">
      <c r="A34" s="31"/>
      <c r="B34" s="29"/>
      <c r="C34" s="29"/>
      <c r="D34" s="29"/>
      <c r="E34" s="32"/>
      <c r="F34" s="30"/>
      <c r="G34" s="29"/>
      <c r="H34" s="29"/>
      <c r="I34" s="29"/>
      <c r="J34" s="29"/>
      <c r="K34" s="30"/>
      <c r="L34" s="29"/>
      <c r="M34" s="29"/>
      <c r="N34" s="29"/>
      <c r="O34" s="29"/>
      <c r="P34" s="29"/>
      <c r="Q34" s="29"/>
    </row>
    <row r="35" spans="1:17">
      <c r="A35" s="31"/>
      <c r="B35" s="29"/>
      <c r="C35" s="29"/>
      <c r="D35" s="29"/>
      <c r="E35" s="29"/>
      <c r="F35" s="30"/>
      <c r="G35" s="29"/>
      <c r="H35" s="29"/>
      <c r="I35" s="29"/>
      <c r="J35" s="29"/>
      <c r="K35" s="30"/>
      <c r="L35" s="29"/>
      <c r="M35" s="29"/>
      <c r="N35" s="29"/>
      <c r="O35" s="29"/>
      <c r="P35" s="29"/>
      <c r="Q35" s="29"/>
    </row>
    <row r="36" spans="1:17">
      <c r="A36" s="31"/>
      <c r="B36" s="29"/>
      <c r="C36" s="29"/>
      <c r="D36" s="29"/>
      <c r="E36" s="29"/>
      <c r="F36" s="30"/>
      <c r="G36" s="29"/>
      <c r="H36" s="29"/>
      <c r="I36" s="29"/>
      <c r="J36" s="29"/>
      <c r="K36" s="30"/>
      <c r="L36" s="29"/>
      <c r="M36" s="29"/>
      <c r="N36" s="29"/>
      <c r="O36" s="29"/>
      <c r="P36" s="29"/>
      <c r="Q36" s="29"/>
    </row>
    <row r="37" spans="1:17">
      <c r="A37" s="31"/>
      <c r="B37" s="29"/>
      <c r="C37" s="29"/>
      <c r="D37" s="29"/>
      <c r="E37" s="29"/>
      <c r="F37" s="30"/>
      <c r="G37" s="29"/>
      <c r="H37" s="29"/>
      <c r="I37" s="29"/>
      <c r="J37" s="29"/>
      <c r="K37" s="30"/>
      <c r="L37" s="29"/>
      <c r="M37" s="29"/>
      <c r="N37" s="29"/>
      <c r="O37" s="29"/>
      <c r="P37" s="29"/>
      <c r="Q37" s="29"/>
    </row>
    <row r="38" spans="1:17">
      <c r="A38" s="31"/>
      <c r="B38" s="29"/>
      <c r="C38" s="29"/>
      <c r="D38" s="29"/>
      <c r="E38" s="29"/>
      <c r="F38" s="30"/>
      <c r="G38" s="29"/>
      <c r="H38" s="29"/>
      <c r="I38" s="29"/>
      <c r="J38" s="29"/>
      <c r="K38" s="30"/>
      <c r="L38" s="29"/>
      <c r="M38" s="29"/>
      <c r="N38" s="29"/>
      <c r="O38" s="29"/>
      <c r="P38" s="29"/>
      <c r="Q38" s="29"/>
    </row>
    <row r="39" spans="1:17">
      <c r="A39" s="31"/>
      <c r="B39" s="29"/>
      <c r="C39" s="29"/>
      <c r="D39" s="29"/>
      <c r="E39" s="29"/>
      <c r="F39" s="30"/>
      <c r="G39" s="29"/>
      <c r="H39" s="29"/>
      <c r="I39" s="29"/>
      <c r="J39" s="29"/>
      <c r="K39" s="30"/>
      <c r="L39" s="29"/>
      <c r="M39" s="29"/>
      <c r="N39" s="29"/>
      <c r="O39" s="29"/>
      <c r="P39" s="29"/>
      <c r="Q39" s="29"/>
    </row>
    <row r="40" spans="1:17">
      <c r="A40" s="31"/>
      <c r="B40" s="29"/>
      <c r="C40" s="29"/>
      <c r="D40" s="29"/>
      <c r="E40" s="29"/>
      <c r="F40" s="30"/>
      <c r="G40" s="29"/>
      <c r="H40" s="29"/>
      <c r="I40" s="29"/>
      <c r="J40" s="29"/>
      <c r="K40" s="30"/>
      <c r="L40" s="29"/>
      <c r="M40" s="29"/>
      <c r="N40" s="29"/>
      <c r="O40" s="29"/>
      <c r="P40" s="29"/>
      <c r="Q40" s="29"/>
    </row>
  </sheetData>
  <mergeCells count="38">
    <mergeCell ref="Q14:Q21"/>
    <mergeCell ref="B16:B17"/>
    <mergeCell ref="C16:C17"/>
    <mergeCell ref="D16:D17"/>
    <mergeCell ref="E16:E17"/>
    <mergeCell ref="L16:L17"/>
    <mergeCell ref="M16:M17"/>
    <mergeCell ref="N16:N17"/>
    <mergeCell ref="B18:B19"/>
    <mergeCell ref="L14:L15"/>
    <mergeCell ref="D18:D19"/>
    <mergeCell ref="E18:E19"/>
    <mergeCell ref="L18:L19"/>
    <mergeCell ref="M18:M19"/>
    <mergeCell ref="M14:M15"/>
    <mergeCell ref="N14:N15"/>
    <mergeCell ref="A14:A21"/>
    <mergeCell ref="B14:B15"/>
    <mergeCell ref="C14:C15"/>
    <mergeCell ref="D14:D15"/>
    <mergeCell ref="E14:E15"/>
    <mergeCell ref="C18:C19"/>
    <mergeCell ref="O14:O21"/>
    <mergeCell ref="P14:P21"/>
    <mergeCell ref="N18:N19"/>
    <mergeCell ref="A10:A13"/>
    <mergeCell ref="B10:E10"/>
    <mergeCell ref="F10:H10"/>
    <mergeCell ref="I10:Q10"/>
    <mergeCell ref="B11:B13"/>
    <mergeCell ref="C11:C13"/>
    <mergeCell ref="E11:E13"/>
    <mergeCell ref="F11:F13"/>
    <mergeCell ref="G11:G13"/>
    <mergeCell ref="H11:H13"/>
    <mergeCell ref="I11:K12"/>
    <mergeCell ref="L11:N12"/>
    <mergeCell ref="O11:Q12"/>
  </mergeCells>
  <pageMargins left="0.17" right="0.17" top="0.15" bottom="0.12" header="0.12" footer="0.12"/>
  <pageSetup paperSize="9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LMD1</vt:lpstr>
      <vt:lpstr>LMD2</vt:lpstr>
      <vt:lpstr>LMD3</vt:lpstr>
      <vt:lpstr>M1 RT</vt:lpstr>
      <vt:lpstr>M2 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travail</dc:creator>
  <cp:lastModifiedBy>pascalatlasse2030@outlook.fr</cp:lastModifiedBy>
  <cp:lastPrinted>2021-10-17T11:03:23Z</cp:lastPrinted>
  <dcterms:created xsi:type="dcterms:W3CDTF">2017-03-05T12:52:29Z</dcterms:created>
  <dcterms:modified xsi:type="dcterms:W3CDTF">2022-03-13T10:08:36Z</dcterms:modified>
</cp:coreProperties>
</file>